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vaughns\Desktop\2022 ECF Anylsis\"/>
    </mc:Choice>
  </mc:AlternateContent>
  <xr:revisionPtr revIDLastSave="0" documentId="13_ncr:1_{1E6B0AA1-C1E8-4356-9851-6E6E3A9C1D2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.C.F. Analysis" sheetId="2" r:id="rId1"/>
    <sheet name="Sheet1" sheetId="1" r:id="rId2"/>
  </sheets>
  <definedNames>
    <definedName name="_xlnm.Print_Area" localSheetId="0">'E.C.F. Analysis'!$1:$12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L9" i="2"/>
  <c r="N9" i="2"/>
  <c r="R9" i="2" s="1"/>
  <c r="P9" i="2"/>
  <c r="M43" i="2"/>
  <c r="K43" i="2"/>
  <c r="J43" i="2"/>
  <c r="H43" i="2"/>
  <c r="G43" i="2"/>
  <c r="D43" i="2"/>
  <c r="L42" i="2"/>
  <c r="P42" i="2" s="1"/>
  <c r="I42" i="2"/>
  <c r="L41" i="2"/>
  <c r="P41" i="2" s="1"/>
  <c r="I41" i="2"/>
  <c r="L40" i="2"/>
  <c r="N40" i="2" s="1"/>
  <c r="R40" i="2" s="1"/>
  <c r="I40" i="2"/>
  <c r="L39" i="2"/>
  <c r="P39" i="2" s="1"/>
  <c r="I39" i="2"/>
  <c r="L38" i="2"/>
  <c r="N38" i="2" s="1"/>
  <c r="R38" i="2" s="1"/>
  <c r="I38" i="2"/>
  <c r="L37" i="2"/>
  <c r="N37" i="2" s="1"/>
  <c r="R37" i="2" s="1"/>
  <c r="I37" i="2"/>
  <c r="L36" i="2"/>
  <c r="N36" i="2" s="1"/>
  <c r="I36" i="2"/>
  <c r="L35" i="2"/>
  <c r="P35" i="2" s="1"/>
  <c r="I35" i="2"/>
  <c r="L34" i="2"/>
  <c r="P34" i="2" s="1"/>
  <c r="I34" i="2"/>
  <c r="L33" i="2"/>
  <c r="N33" i="2" s="1"/>
  <c r="R33" i="2" s="1"/>
  <c r="I33" i="2"/>
  <c r="L32" i="2"/>
  <c r="N32" i="2" s="1"/>
  <c r="R32" i="2" s="1"/>
  <c r="I32" i="2"/>
  <c r="L31" i="2"/>
  <c r="P31" i="2" s="1"/>
  <c r="I31" i="2"/>
  <c r="L30" i="2"/>
  <c r="P30" i="2" s="1"/>
  <c r="I30" i="2"/>
  <c r="L29" i="2"/>
  <c r="P29" i="2" s="1"/>
  <c r="I29" i="2"/>
  <c r="L28" i="2"/>
  <c r="N28" i="2" s="1"/>
  <c r="I28" i="2"/>
  <c r="L27" i="2"/>
  <c r="P27" i="2" s="1"/>
  <c r="I27" i="2"/>
  <c r="L26" i="2"/>
  <c r="P26" i="2" s="1"/>
  <c r="I26" i="2"/>
  <c r="L25" i="2"/>
  <c r="P25" i="2" s="1"/>
  <c r="I25" i="2"/>
  <c r="L24" i="2"/>
  <c r="N24" i="2" s="1"/>
  <c r="I24" i="2"/>
  <c r="L23" i="2"/>
  <c r="P23" i="2" s="1"/>
  <c r="I23" i="2"/>
  <c r="L22" i="2"/>
  <c r="P22" i="2" s="1"/>
  <c r="I22" i="2"/>
  <c r="L21" i="2"/>
  <c r="N21" i="2" s="1"/>
  <c r="I21" i="2"/>
  <c r="L20" i="2"/>
  <c r="N20" i="2" s="1"/>
  <c r="I20" i="2"/>
  <c r="L19" i="2"/>
  <c r="P19" i="2" s="1"/>
  <c r="I19" i="2"/>
  <c r="L18" i="2"/>
  <c r="P18" i="2" s="1"/>
  <c r="I18" i="2"/>
  <c r="L17" i="2"/>
  <c r="P17" i="2" s="1"/>
  <c r="I17" i="2"/>
  <c r="L16" i="2"/>
  <c r="P16" i="2" s="1"/>
  <c r="I16" i="2"/>
  <c r="M10" i="2"/>
  <c r="K10" i="2"/>
  <c r="J10" i="2"/>
  <c r="H10" i="2"/>
  <c r="G10" i="2"/>
  <c r="D10" i="2"/>
  <c r="I60" i="2"/>
  <c r="L60" i="2"/>
  <c r="N60" i="2" s="1"/>
  <c r="I3" i="2"/>
  <c r="L3" i="2"/>
  <c r="P3" i="2" s="1"/>
  <c r="I61" i="2"/>
  <c r="L61" i="2"/>
  <c r="N61" i="2" s="1"/>
  <c r="I55" i="2"/>
  <c r="L55" i="2"/>
  <c r="P55" i="2" s="1"/>
  <c r="I5" i="2"/>
  <c r="L5" i="2"/>
  <c r="N5" i="2" s="1"/>
  <c r="I4" i="2"/>
  <c r="L4" i="2"/>
  <c r="N4" i="2" s="1"/>
  <c r="I8" i="2"/>
  <c r="L8" i="2"/>
  <c r="P8" i="2" s="1"/>
  <c r="I65" i="2"/>
  <c r="L65" i="2"/>
  <c r="P65" i="2" s="1"/>
  <c r="I56" i="2"/>
  <c r="L56" i="2"/>
  <c r="N56" i="2" s="1"/>
  <c r="I57" i="2"/>
  <c r="L57" i="2"/>
  <c r="N57" i="2" s="1"/>
  <c r="I62" i="2"/>
  <c r="L62" i="2"/>
  <c r="P62" i="2" s="1"/>
  <c r="I58" i="2"/>
  <c r="L58" i="2"/>
  <c r="P58" i="2" s="1"/>
  <c r="I63" i="2"/>
  <c r="L63" i="2"/>
  <c r="N63" i="2" s="1"/>
  <c r="I66" i="2"/>
  <c r="L66" i="2"/>
  <c r="P66" i="2" s="1"/>
  <c r="I67" i="2"/>
  <c r="L67" i="2"/>
  <c r="N67" i="2" s="1"/>
  <c r="I51" i="2"/>
  <c r="L51" i="2"/>
  <c r="N51" i="2" s="1"/>
  <c r="I52" i="2"/>
  <c r="L52" i="2"/>
  <c r="N52" i="2" s="1"/>
  <c r="I7" i="2"/>
  <c r="L7" i="2"/>
  <c r="N7" i="2" s="1"/>
  <c r="I53" i="2"/>
  <c r="L53" i="2"/>
  <c r="P53" i="2" s="1"/>
  <c r="I6" i="2"/>
  <c r="L6" i="2"/>
  <c r="N6" i="2" s="1"/>
  <c r="P36" i="2" l="1"/>
  <c r="P33" i="2"/>
  <c r="N62" i="2"/>
  <c r="N25" i="2"/>
  <c r="R25" i="2" s="1"/>
  <c r="N39" i="2"/>
  <c r="R39" i="2" s="1"/>
  <c r="P20" i="2"/>
  <c r="N17" i="2"/>
  <c r="R17" i="2" s="1"/>
  <c r="N31" i="2"/>
  <c r="R31" i="2" s="1"/>
  <c r="L43" i="2"/>
  <c r="N43" i="2" s="1"/>
  <c r="N23" i="2"/>
  <c r="R23" i="2" s="1"/>
  <c r="N41" i="2"/>
  <c r="R41" i="2" s="1"/>
  <c r="P28" i="2"/>
  <c r="R21" i="2"/>
  <c r="R28" i="2"/>
  <c r="R36" i="2"/>
  <c r="N30" i="2"/>
  <c r="R30" i="2" s="1"/>
  <c r="N19" i="2"/>
  <c r="R19" i="2" s="1"/>
  <c r="N35" i="2"/>
  <c r="P38" i="2"/>
  <c r="P24" i="2"/>
  <c r="N29" i="2"/>
  <c r="P40" i="2"/>
  <c r="N18" i="2"/>
  <c r="R18" i="2" s="1"/>
  <c r="P21" i="2"/>
  <c r="N26" i="2"/>
  <c r="N34" i="2"/>
  <c r="R34" i="2" s="1"/>
  <c r="P37" i="2"/>
  <c r="N42" i="2"/>
  <c r="R42" i="2" s="1"/>
  <c r="N16" i="2"/>
  <c r="P32" i="2"/>
  <c r="N22" i="2"/>
  <c r="R22" i="2" s="1"/>
  <c r="N27" i="2"/>
  <c r="R27" i="2" s="1"/>
  <c r="L10" i="2"/>
  <c r="N10" i="2" s="1"/>
  <c r="N65" i="2"/>
  <c r="P5" i="2"/>
  <c r="N66" i="2"/>
  <c r="N58" i="2"/>
  <c r="P67" i="2"/>
  <c r="P4" i="2"/>
  <c r="N3" i="2"/>
  <c r="P63" i="2"/>
  <c r="N53" i="2"/>
  <c r="P57" i="2"/>
  <c r="P7" i="2"/>
  <c r="N8" i="2"/>
  <c r="N55" i="2"/>
  <c r="P6" i="2"/>
  <c r="P56" i="2"/>
  <c r="P60" i="2"/>
  <c r="P52" i="2"/>
  <c r="P51" i="2"/>
  <c r="P61" i="2"/>
  <c r="N13" i="2" l="1"/>
  <c r="R29" i="2"/>
  <c r="R20" i="2"/>
  <c r="R16" i="2"/>
  <c r="N46" i="2"/>
  <c r="N45" i="2"/>
  <c r="N44" i="2"/>
  <c r="R26" i="2"/>
  <c r="R24" i="2"/>
  <c r="R35" i="2"/>
  <c r="R5" i="2"/>
  <c r="R66" i="2"/>
  <c r="R6" i="2"/>
  <c r="R57" i="2"/>
  <c r="R4" i="2"/>
  <c r="R67" i="2"/>
  <c r="R63" i="2"/>
  <c r="R52" i="2"/>
  <c r="R3" i="2"/>
  <c r="R8" i="2"/>
  <c r="R62" i="2"/>
  <c r="R53" i="2"/>
  <c r="R7" i="2"/>
  <c r="R58" i="2"/>
  <c r="R61" i="2"/>
  <c r="R51" i="2"/>
  <c r="R55" i="2"/>
  <c r="R60" i="2"/>
  <c r="R56" i="2"/>
  <c r="R65" i="2"/>
</calcChain>
</file>

<file path=xl/sharedStrings.xml><?xml version="1.0" encoding="utf-8"?>
<sst xmlns="http://schemas.openxmlformats.org/spreadsheetml/2006/main" count="425" uniqueCount="142">
  <si>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</si>
  <si>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</si>
  <si>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</si>
  <si>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</si>
  <si>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</si>
  <si>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</si>
  <si>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</si>
  <si>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</si>
  <si>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</si>
  <si>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</si>
  <si>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</si>
  <si>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</si>
  <si>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</si>
  <si>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</si>
  <si>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</si>
  <si>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</si>
  <si>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</si>
  <si>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</si>
  <si>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</si>
  <si>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</si>
  <si>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</si>
  <si>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</si>
  <si>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</si>
  <si>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</si>
  <si>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</si>
  <si>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</si>
  <si>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</si>
  <si>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33-01-01-03-153-011</t>
  </si>
  <si>
    <t>801 E HOWE AVE</t>
  </si>
  <si>
    <t>WD</t>
  </si>
  <si>
    <t xml:space="preserve">FULFILLMENT OF LC </t>
  </si>
  <si>
    <t>I320</t>
  </si>
  <si>
    <t>No</t>
  </si>
  <si>
    <t xml:space="preserve">  /  /    </t>
  </si>
  <si>
    <t>INDUSTRIAL INGHAM COUNTY</t>
  </si>
  <si>
    <t>33-01-01-03-352-354</t>
  </si>
  <si>
    <t>807 LAKE LANSING RD</t>
  </si>
  <si>
    <t>CASH</t>
  </si>
  <si>
    <t>LC</t>
  </si>
  <si>
    <t>33-01-01-05-102-072</t>
  </si>
  <si>
    <t>3310 RANGER RD</t>
  </si>
  <si>
    <t>33-01-01-05-276-081</t>
  </si>
  <si>
    <t>818 TERMINAL RD</t>
  </si>
  <si>
    <t>33-01-01-05-276-131</t>
  </si>
  <si>
    <t>720 TERMINAL RD</t>
  </si>
  <si>
    <t>QC</t>
  </si>
  <si>
    <t>33-01-01-05-276-172</t>
  </si>
  <si>
    <t>815 TERMINAL RD</t>
  </si>
  <si>
    <t>33-01-01-06-101-073</t>
  </si>
  <si>
    <t>4800 N GRAND RIVER AVE</t>
  </si>
  <si>
    <t>CASH/CONV-NOT USED</t>
  </si>
  <si>
    <t>33-01-01-06-125-003</t>
  </si>
  <si>
    <t>4600 N GRAND RIVER AVE</t>
  </si>
  <si>
    <t>33-01-01-06-201-017</t>
  </si>
  <si>
    <t>4416 N GRAND RIVER AVE</t>
  </si>
  <si>
    <t>CD</t>
  </si>
  <si>
    <t>33-01-01-09-228-133</t>
  </si>
  <si>
    <t>1800 BENJAMIN DR</t>
  </si>
  <si>
    <t>33-01-01-10-156-003</t>
  </si>
  <si>
    <t>1401 CASE ST</t>
  </si>
  <si>
    <t>33-01-01-10-301-030</t>
  </si>
  <si>
    <t>1125 CASE ST</t>
  </si>
  <si>
    <t>33-01-01-15-151-041</t>
  </si>
  <si>
    <t>201 N HOSMER ST</t>
  </si>
  <si>
    <t>NOT ARMS LENGTH SALE</t>
  </si>
  <si>
    <t>I300</t>
  </si>
  <si>
    <t>33-01-01-16-228-271</t>
  </si>
  <si>
    <t>515 N LARCH ST</t>
  </si>
  <si>
    <t>33-01-01-16-277-082</t>
  </si>
  <si>
    <t>214 N LARCH ST</t>
  </si>
  <si>
    <t>CONV</t>
  </si>
  <si>
    <t>33-01-01-21-203-020</t>
  </si>
  <si>
    <t>136 E MALCOLM X ST</t>
  </si>
  <si>
    <t>33-01-01-21-230-022</t>
  </si>
  <si>
    <t>401 E HAZEL ST</t>
  </si>
  <si>
    <t>33-01-01-21-279-041</t>
  </si>
  <si>
    <t>1121 RIVER ST</t>
  </si>
  <si>
    <t>33-01-01-21-401-041</t>
  </si>
  <si>
    <t>1434 DIAMOND REO WAY</t>
  </si>
  <si>
    <t>33-01-01-21-426-005</t>
  </si>
  <si>
    <t>1305 S CEDAR ST</t>
  </si>
  <si>
    <t>33-01-01-21-428-082</t>
  </si>
  <si>
    <t>33-01-01-22-105-001</t>
  </si>
  <si>
    <t>735 E HAZEL ST</t>
  </si>
  <si>
    <t>INVESTMENT SALE</t>
  </si>
  <si>
    <t>33-01-01-22-176-143</t>
  </si>
  <si>
    <t>1159 S PENNSYLVANIA AVE</t>
  </si>
  <si>
    <t>33-01-01-28-151-007</t>
  </si>
  <si>
    <t>2100 S WASHINGTON AVE</t>
  </si>
  <si>
    <t>33-01-01-28-151-013</t>
  </si>
  <si>
    <t>33-01-01-28-151-014</t>
  </si>
  <si>
    <t>2120 S WASHINGTON AVE</t>
  </si>
  <si>
    <t>33-01-01-34-454-001</t>
  </si>
  <si>
    <t>1669 E JOLLY RD</t>
  </si>
  <si>
    <t>I330</t>
  </si>
  <si>
    <t>33-01-01-34-454-050</t>
  </si>
  <si>
    <t>4908 CONTEC DR</t>
  </si>
  <si>
    <t>33-01-05-03-226-051</t>
  </si>
  <si>
    <t>5232 AURELIUS RD</t>
  </si>
  <si>
    <t>33-01-05-03-426-001</t>
  </si>
  <si>
    <t>5411 ENTERPRISE DR</t>
  </si>
  <si>
    <t>33-01-05-03-426-080</t>
  </si>
  <si>
    <t>5643 ENTERPRISE DR</t>
  </si>
  <si>
    <t>33-01-05-03-426-082</t>
  </si>
  <si>
    <t>33-02-02-20-203-010</t>
  </si>
  <si>
    <t>4942 DAWN</t>
  </si>
  <si>
    <t>NOT USED ECF</t>
  </si>
  <si>
    <t>3000</t>
  </si>
  <si>
    <t>3000 INDUSTRIAL</t>
  </si>
  <si>
    <t>33-02-02-20-204-003</t>
  </si>
  <si>
    <t>4900 DAWN</t>
  </si>
  <si>
    <t>33-07-07-14-100-021</t>
  </si>
  <si>
    <t>NOBLE RD</t>
  </si>
  <si>
    <t>21-NOT USED</t>
  </si>
  <si>
    <t>5</t>
  </si>
  <si>
    <t>RANCH</t>
  </si>
  <si>
    <t>33-07-07-14-100-028</t>
  </si>
  <si>
    <t>COMMERCIAL/INDUSTRIAL</t>
  </si>
  <si>
    <t>1530 NOBLE RD</t>
  </si>
  <si>
    <t>33-10-10-16-300-016</t>
  </si>
  <si>
    <t>841 HULL RD</t>
  </si>
  <si>
    <t>03-ARM'S LENGTH</t>
  </si>
  <si>
    <t>301</t>
  </si>
  <si>
    <t>INDUSTRIAL</t>
  </si>
  <si>
    <t>33-17-14-27-151-011</t>
  </si>
  <si>
    <t>800 RICE</t>
  </si>
  <si>
    <t>3001</t>
  </si>
  <si>
    <t>3001 INDUSTRIAL/COMM</t>
  </si>
  <si>
    <t>33-18-07-01-227-005</t>
  </si>
  <si>
    <t>2420 E GRAND RIVER</t>
  </si>
  <si>
    <t>SELLER FINANCED</t>
  </si>
  <si>
    <t>INDUSTRIAL REAL</t>
  </si>
  <si>
    <t>33-21-01-03-401-011</t>
  </si>
  <si>
    <t>1415 LAKE LANSING</t>
  </si>
  <si>
    <t>301 INDUSTRIAL</t>
  </si>
  <si>
    <t>WEIGHTED</t>
  </si>
  <si>
    <t>MEAN</t>
  </si>
  <si>
    <t>MEDIAN</t>
  </si>
  <si>
    <t>1 STDEV</t>
  </si>
  <si>
    <t>Conclusion</t>
  </si>
  <si>
    <t>INDUSTRIAL ECF CALC 2021 FOR 2022</t>
  </si>
  <si>
    <t>USE  1.060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</si>
</sst>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6" fontId="2" fillId="3" borderId="1" xfId="0" applyNumberFormat="1" applyFont="1" applyFill="1" applyBorder="1"/>
    <xf numFmtId="38" fontId="2" fillId="3" borderId="2" xfId="0" applyNumberFormat="1" applyFont="1" applyFill="1" applyBorder="1"/>
  </cellXfs>
  <cellStyles count="1">
    <cellStyle name="Normal" xfId="0" builtinId="0"/>
  </cellStyles>
  <dxfs count="4">
    <dxf>
      <fill>
        <patternFill>
          <bgColor rgb="FFFFFFFF"/>
        </patternFill>
      </fill>
    </dxf>
    <dxf>
      <fill>
        <patternFill>
          <bgColor rgb="FFA7E4CD"/>
        </patternFill>
      </fill>
    </dxf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67"/>
  <sheetViews>
    <sheetView tabSelected="1" topLeftCell="B1" workbookViewId="0">
      <selection activeCell="N15" sqref="N15"/>
    </sheetView>
  </sheetViews>
  <sheetFormatPr defaultRowHeight="15" x14ac:dyDescent="0.25"/>
  <cols>
    <col min="1" max="1" width="18.85546875" bestFit="1" customWidth="1"/>
    <col min="2" max="2" width="25" bestFit="1" customWidth="1"/>
    <col min="3" max="3" width="9.28515625" style="8" bestFit="1" customWidth="1"/>
    <col min="4" max="4" width="11.85546875" style="4" bestFit="1" customWidth="1"/>
    <col min="5" max="5" width="5.5703125" bestFit="1" customWidth="1"/>
    <col min="6" max="6" width="22.7109375" bestFit="1" customWidth="1"/>
    <col min="7" max="7" width="11.85546875" style="4" bestFit="1" customWidth="1"/>
    <col min="8" max="8" width="14.7109375" style="4" bestFit="1" customWidth="1"/>
    <col min="9" max="9" width="12.85546875" style="6" bestFit="1" customWidth="1"/>
    <col min="10" max="10" width="13.42578125" style="4" bestFit="1" customWidth="1"/>
    <col min="11" max="11" width="11" style="4" bestFit="1" customWidth="1"/>
    <col min="12" max="12" width="13.5703125" style="4" bestFit="1" customWidth="1"/>
    <col min="13" max="13" width="12.7109375" style="4" bestFit="1" customWidth="1"/>
    <col min="14" max="14" width="7" style="10" bestFit="1" customWidth="1"/>
    <col min="15" max="15" width="10.140625" style="12" bestFit="1" customWidth="1"/>
    <col min="16" max="16" width="15.5703125" style="14" bestFit="1" customWidth="1"/>
    <col min="17" max="17" width="11.5703125" style="17" hidden="1" customWidth="1"/>
    <col min="18" max="18" width="18.85546875" style="19" hidden="1" customWidth="1"/>
    <col min="19" max="19" width="13.28515625" hidden="1" customWidth="1"/>
    <col min="20" max="20" width="9.42578125" hidden="1" customWidth="1"/>
    <col min="21" max="21" width="10.7109375" style="4" hidden="1" customWidth="1"/>
    <col min="22" max="22" width="11.5703125" hidden="1" customWidth="1"/>
    <col min="23" max="23" width="10.42578125" style="8" hidden="1" customWidth="1"/>
    <col min="24" max="24" width="76.5703125" bestFit="1" customWidth="1"/>
    <col min="25" max="25" width="27.7109375" hidden="1" customWidth="1"/>
    <col min="26" max="26" width="13.7109375" bestFit="1" customWidth="1"/>
    <col min="27" max="27" width="13.7109375" hidden="1" customWidth="1"/>
  </cols>
  <sheetData>
    <row r="1" spans="1:64" x14ac:dyDescent="0.25">
      <c r="A1" t="s">
        <v>140</v>
      </c>
    </row>
    <row r="2" spans="1:64" x14ac:dyDescent="0.25">
      <c r="A2" s="1" t="s">
        <v>0</v>
      </c>
      <c r="B2" s="1" t="s">
        <v>1</v>
      </c>
      <c r="C2" s="7" t="s">
        <v>2</v>
      </c>
      <c r="D2" s="3" t="s">
        <v>3</v>
      </c>
      <c r="E2" s="1" t="s">
        <v>4</v>
      </c>
      <c r="F2" s="1" t="s">
        <v>5</v>
      </c>
      <c r="G2" s="3" t="s">
        <v>6</v>
      </c>
      <c r="H2" s="3" t="s">
        <v>7</v>
      </c>
      <c r="I2" s="5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9" t="s">
        <v>13</v>
      </c>
      <c r="O2" s="11" t="s">
        <v>14</v>
      </c>
      <c r="P2" s="13" t="s">
        <v>15</v>
      </c>
      <c r="Q2" s="15" t="s">
        <v>16</v>
      </c>
      <c r="R2" s="18" t="s">
        <v>17</v>
      </c>
      <c r="S2" s="1" t="s">
        <v>18</v>
      </c>
      <c r="T2" s="1" t="s">
        <v>19</v>
      </c>
      <c r="U2" s="3" t="s">
        <v>20</v>
      </c>
      <c r="V2" s="1" t="s">
        <v>21</v>
      </c>
      <c r="W2" s="7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35</v>
      </c>
      <c r="B3" t="s">
        <v>36</v>
      </c>
      <c r="C3" s="8">
        <v>43822</v>
      </c>
      <c r="D3" s="4">
        <v>830000</v>
      </c>
      <c r="E3" t="s">
        <v>29</v>
      </c>
      <c r="F3" t="s">
        <v>37</v>
      </c>
      <c r="G3" s="4">
        <v>830000</v>
      </c>
      <c r="H3" s="4">
        <v>268500</v>
      </c>
      <c r="I3" s="6">
        <f t="shared" ref="I3:I9" si="0">H3/G3*100</f>
        <v>32.349397590361448</v>
      </c>
      <c r="J3" s="4">
        <v>608199</v>
      </c>
      <c r="K3" s="4">
        <v>314821</v>
      </c>
      <c r="L3" s="4">
        <f t="shared" ref="L3:L9" si="1">G3-K3</f>
        <v>515179</v>
      </c>
      <c r="M3" s="4">
        <v>325975.55556000001</v>
      </c>
      <c r="N3" s="10">
        <f t="shared" ref="N3:N10" si="2">L3/M3</f>
        <v>1.5804221856910821</v>
      </c>
      <c r="O3" s="12">
        <v>23741</v>
      </c>
      <c r="P3" s="14">
        <f t="shared" ref="P3:P9" si="3">L3/O3</f>
        <v>21.699970515142581</v>
      </c>
      <c r="Q3" s="16" t="s">
        <v>31</v>
      </c>
      <c r="R3" s="19">
        <f>ABS(N64-N3)*100</f>
        <v>158.0422185691082</v>
      </c>
      <c r="U3" s="4">
        <v>311661</v>
      </c>
      <c r="V3" t="s">
        <v>32</v>
      </c>
      <c r="W3" s="8" t="s">
        <v>33</v>
      </c>
      <c r="Y3" t="s">
        <v>34</v>
      </c>
      <c r="Z3">
        <v>301</v>
      </c>
      <c r="AA3">
        <v>0</v>
      </c>
    </row>
    <row r="4" spans="1:64" x14ac:dyDescent="0.25">
      <c r="A4" t="s">
        <v>53</v>
      </c>
      <c r="B4" t="s">
        <v>54</v>
      </c>
      <c r="C4" s="8">
        <v>44090</v>
      </c>
      <c r="D4" s="4">
        <v>450000</v>
      </c>
      <c r="E4" t="s">
        <v>55</v>
      </c>
      <c r="F4" t="s">
        <v>37</v>
      </c>
      <c r="G4" s="4">
        <v>450000</v>
      </c>
      <c r="H4" s="4">
        <v>143900</v>
      </c>
      <c r="I4" s="6">
        <f t="shared" si="0"/>
        <v>31.977777777777778</v>
      </c>
      <c r="J4" s="4">
        <v>301748</v>
      </c>
      <c r="K4" s="4">
        <v>98360</v>
      </c>
      <c r="L4" s="4">
        <f t="shared" si="1"/>
        <v>351640</v>
      </c>
      <c r="M4" s="4">
        <v>225986.66667000001</v>
      </c>
      <c r="N4" s="10">
        <f t="shared" si="2"/>
        <v>1.5560210041660862</v>
      </c>
      <c r="O4" s="12">
        <v>9920</v>
      </c>
      <c r="P4" s="14">
        <f t="shared" si="3"/>
        <v>35.447580645161288</v>
      </c>
      <c r="Q4" s="16" t="s">
        <v>31</v>
      </c>
      <c r="R4" s="19">
        <f>ABS(N54-N4)*100</f>
        <v>155.60210041660864</v>
      </c>
      <c r="U4" s="4">
        <v>94876</v>
      </c>
      <c r="V4" t="s">
        <v>32</v>
      </c>
      <c r="W4" s="8" t="s">
        <v>33</v>
      </c>
      <c r="Y4" t="s">
        <v>34</v>
      </c>
      <c r="Z4">
        <v>301</v>
      </c>
      <c r="AA4">
        <v>0</v>
      </c>
    </row>
    <row r="5" spans="1:64" x14ac:dyDescent="0.25">
      <c r="A5" t="s">
        <v>51</v>
      </c>
      <c r="B5" t="s">
        <v>52</v>
      </c>
      <c r="C5" s="8">
        <v>43738</v>
      </c>
      <c r="D5" s="4">
        <v>275000</v>
      </c>
      <c r="E5" t="s">
        <v>29</v>
      </c>
      <c r="F5" t="s">
        <v>37</v>
      </c>
      <c r="G5" s="4">
        <v>275000</v>
      </c>
      <c r="H5" s="4">
        <v>121700</v>
      </c>
      <c r="I5" s="6">
        <f t="shared" si="0"/>
        <v>44.25454545454545</v>
      </c>
      <c r="J5" s="4">
        <v>253537</v>
      </c>
      <c r="K5" s="4">
        <v>38550</v>
      </c>
      <c r="L5" s="4">
        <f t="shared" si="1"/>
        <v>236450</v>
      </c>
      <c r="M5" s="4">
        <v>238874.44443999999</v>
      </c>
      <c r="N5" s="10">
        <f t="shared" si="2"/>
        <v>0.98985054912138604</v>
      </c>
      <c r="O5" s="12">
        <v>6271.5219999999999</v>
      </c>
      <c r="P5" s="14">
        <f t="shared" si="3"/>
        <v>37.702171817303679</v>
      </c>
      <c r="Q5" s="16" t="s">
        <v>31</v>
      </c>
      <c r="R5" s="19">
        <f>ABS(N65-N5)*100</f>
        <v>56.335645682068545</v>
      </c>
      <c r="U5" s="4">
        <v>36327</v>
      </c>
      <c r="V5" t="s">
        <v>32</v>
      </c>
      <c r="W5" s="8" t="s">
        <v>33</v>
      </c>
      <c r="Y5" t="s">
        <v>34</v>
      </c>
      <c r="Z5">
        <v>301</v>
      </c>
      <c r="AA5">
        <v>0</v>
      </c>
    </row>
    <row r="6" spans="1:64" x14ac:dyDescent="0.25">
      <c r="A6" t="s">
        <v>132</v>
      </c>
      <c r="B6" t="s">
        <v>133</v>
      </c>
      <c r="C6" s="8">
        <v>43209</v>
      </c>
      <c r="D6" s="4">
        <v>1300000</v>
      </c>
      <c r="E6" t="s">
        <v>29</v>
      </c>
      <c r="F6" t="s">
        <v>121</v>
      </c>
      <c r="G6" s="4">
        <v>1300000</v>
      </c>
      <c r="H6" s="4">
        <v>317700</v>
      </c>
      <c r="I6" s="6">
        <f t="shared" si="0"/>
        <v>24.438461538461539</v>
      </c>
      <c r="J6" s="4">
        <v>1260976</v>
      </c>
      <c r="K6" s="4">
        <v>244451</v>
      </c>
      <c r="L6" s="4">
        <f t="shared" si="1"/>
        <v>1055549</v>
      </c>
      <c r="M6" s="4">
        <v>1093037.6344099999</v>
      </c>
      <c r="N6" s="10">
        <f t="shared" si="2"/>
        <v>0.9657023388492606</v>
      </c>
      <c r="O6" s="12">
        <v>31663</v>
      </c>
      <c r="P6" s="14">
        <f t="shared" si="3"/>
        <v>33.336986387897547</v>
      </c>
      <c r="Q6" s="16" t="s">
        <v>122</v>
      </c>
      <c r="R6" s="19">
        <f>ABS(N8-N6)*100</f>
        <v>3.1499465568767038</v>
      </c>
      <c r="U6" s="4">
        <v>185130</v>
      </c>
      <c r="V6" t="s">
        <v>32</v>
      </c>
      <c r="W6" s="8" t="s">
        <v>33</v>
      </c>
      <c r="Y6" t="s">
        <v>134</v>
      </c>
      <c r="Z6">
        <v>301</v>
      </c>
      <c r="AA6">
        <v>0</v>
      </c>
    </row>
    <row r="7" spans="1:64" x14ac:dyDescent="0.25">
      <c r="A7" t="s">
        <v>119</v>
      </c>
      <c r="B7" t="s">
        <v>120</v>
      </c>
      <c r="C7" s="8">
        <v>43159</v>
      </c>
      <c r="D7" s="4">
        <v>300000</v>
      </c>
      <c r="E7" t="s">
        <v>29</v>
      </c>
      <c r="F7" t="s">
        <v>121</v>
      </c>
      <c r="G7" s="4">
        <v>300000</v>
      </c>
      <c r="H7" s="4">
        <v>185500</v>
      </c>
      <c r="I7" s="6">
        <f t="shared" si="0"/>
        <v>61.833333333333329</v>
      </c>
      <c r="J7" s="4">
        <v>302255</v>
      </c>
      <c r="K7" s="4">
        <v>74469</v>
      </c>
      <c r="L7" s="4">
        <f t="shared" si="1"/>
        <v>225531</v>
      </c>
      <c r="M7" s="4">
        <v>237524.50469</v>
      </c>
      <c r="N7" s="10">
        <f t="shared" si="2"/>
        <v>0.94950624271102868</v>
      </c>
      <c r="O7" s="12">
        <v>13845</v>
      </c>
      <c r="P7" s="14">
        <f t="shared" si="3"/>
        <v>16.289707475622969</v>
      </c>
      <c r="Q7" s="16" t="s">
        <v>122</v>
      </c>
      <c r="R7" s="19" t="e">
        <f>ABS(#REF!-N7)*100</f>
        <v>#REF!</v>
      </c>
      <c r="U7" s="4">
        <v>74294</v>
      </c>
      <c r="V7" t="s">
        <v>32</v>
      </c>
      <c r="W7" s="8" t="s">
        <v>33</v>
      </c>
      <c r="Y7" t="s">
        <v>123</v>
      </c>
      <c r="Z7">
        <v>301</v>
      </c>
      <c r="AA7">
        <v>0</v>
      </c>
    </row>
    <row r="8" spans="1:64" x14ac:dyDescent="0.25">
      <c r="A8" t="s">
        <v>60</v>
      </c>
      <c r="B8" t="s">
        <v>61</v>
      </c>
      <c r="C8" s="8">
        <v>43455</v>
      </c>
      <c r="D8" s="4">
        <v>55000</v>
      </c>
      <c r="E8" t="s">
        <v>29</v>
      </c>
      <c r="F8" t="s">
        <v>37</v>
      </c>
      <c r="G8" s="4">
        <v>55000</v>
      </c>
      <c r="H8" s="4">
        <v>24500</v>
      </c>
      <c r="I8" s="6">
        <f t="shared" si="0"/>
        <v>44.545454545454547</v>
      </c>
      <c r="J8" s="4">
        <v>53262</v>
      </c>
      <c r="K8" s="4">
        <v>7529</v>
      </c>
      <c r="L8" s="4">
        <f t="shared" si="1"/>
        <v>47471</v>
      </c>
      <c r="M8" s="4">
        <v>50814.444439999999</v>
      </c>
      <c r="N8" s="10">
        <f t="shared" si="2"/>
        <v>0.93420287328049356</v>
      </c>
      <c r="O8" s="12">
        <v>3200</v>
      </c>
      <c r="P8" s="14">
        <f t="shared" si="3"/>
        <v>14.834687499999999</v>
      </c>
      <c r="Q8" s="16" t="s">
        <v>31</v>
      </c>
      <c r="R8" s="19">
        <f>ABS(N63-N8)*100</f>
        <v>181.30084382960408</v>
      </c>
      <c r="U8" s="4">
        <v>7529</v>
      </c>
      <c r="V8" t="s">
        <v>32</v>
      </c>
      <c r="W8" s="8" t="s">
        <v>33</v>
      </c>
      <c r="Y8" t="s">
        <v>34</v>
      </c>
      <c r="Z8">
        <v>301</v>
      </c>
      <c r="AA8">
        <v>0</v>
      </c>
    </row>
    <row r="9" spans="1:64" x14ac:dyDescent="0.25">
      <c r="A9" t="s">
        <v>128</v>
      </c>
      <c r="B9" t="s">
        <v>129</v>
      </c>
      <c r="C9" s="8">
        <v>43305</v>
      </c>
      <c r="D9" s="4">
        <v>450000</v>
      </c>
      <c r="E9" t="s">
        <v>38</v>
      </c>
      <c r="F9" t="s">
        <v>130</v>
      </c>
      <c r="G9" s="4">
        <v>450000</v>
      </c>
      <c r="H9" s="4">
        <v>270000</v>
      </c>
      <c r="I9" s="6">
        <f t="shared" si="0"/>
        <v>60</v>
      </c>
      <c r="J9" s="4">
        <v>473394</v>
      </c>
      <c r="K9" s="4">
        <v>145828</v>
      </c>
      <c r="L9" s="4">
        <f t="shared" si="1"/>
        <v>304172</v>
      </c>
      <c r="M9" s="4">
        <v>409457.5</v>
      </c>
      <c r="N9" s="10">
        <f t="shared" si="2"/>
        <v>0.74286586519968489</v>
      </c>
      <c r="O9" s="12">
        <v>9280</v>
      </c>
      <c r="P9" s="14">
        <f t="shared" si="3"/>
        <v>32.777155172413792</v>
      </c>
      <c r="Q9" s="16" t="s">
        <v>122</v>
      </c>
      <c r="R9" s="19" t="e">
        <f>ABS(#REF!-N9)*100</f>
        <v>#REF!</v>
      </c>
      <c r="U9" s="4">
        <v>145828</v>
      </c>
      <c r="V9" t="s">
        <v>32</v>
      </c>
      <c r="W9" s="8" t="s">
        <v>33</v>
      </c>
      <c r="Y9" t="s">
        <v>131</v>
      </c>
      <c r="Z9">
        <v>301</v>
      </c>
      <c r="AA9">
        <v>58</v>
      </c>
    </row>
    <row r="10" spans="1:64" x14ac:dyDescent="0.25">
      <c r="D10" s="4">
        <f>SUM(D3:D9)</f>
        <v>3660000</v>
      </c>
      <c r="G10" s="4">
        <f>SUM(G3:G9)</f>
        <v>3660000</v>
      </c>
      <c r="H10" s="4">
        <f>SUM(H3:H9)</f>
        <v>1331800</v>
      </c>
      <c r="J10" s="4">
        <f>SUM(J3:J9)</f>
        <v>3253371</v>
      </c>
      <c r="K10" s="4">
        <f>SUM(K3:K9)</f>
        <v>924008</v>
      </c>
      <c r="L10" s="4">
        <f>SUM(L3:L9)</f>
        <v>2735992</v>
      </c>
      <c r="M10" s="4">
        <f>SUM(M3:M9)</f>
        <v>2581670.7502100002</v>
      </c>
      <c r="N10" s="10">
        <f t="shared" si="2"/>
        <v>1.0597757284802669</v>
      </c>
      <c r="O10" s="12" t="s">
        <v>135</v>
      </c>
      <c r="Q10" s="16"/>
    </row>
    <row r="11" spans="1:64" x14ac:dyDescent="0.25">
      <c r="Q11" s="16"/>
    </row>
    <row r="12" spans="1:64" x14ac:dyDescent="0.25">
      <c r="M12" s="4" t="s">
        <v>141</v>
      </c>
      <c r="Q12" s="16"/>
    </row>
    <row r="13" spans="1:64" x14ac:dyDescent="0.25">
      <c r="N13" s="10">
        <f>STDEV(N3:N9)</f>
        <v>0.32826868449972341</v>
      </c>
      <c r="O13" s="12" t="s">
        <v>138</v>
      </c>
      <c r="Q13" s="16"/>
    </row>
    <row r="14" spans="1:64" x14ac:dyDescent="0.25">
      <c r="Q14" s="16"/>
    </row>
    <row r="15" spans="1:64" x14ac:dyDescent="0.25">
      <c r="Q15" s="16"/>
    </row>
    <row r="16" spans="1:64" x14ac:dyDescent="0.25">
      <c r="A16" t="s">
        <v>35</v>
      </c>
      <c r="B16" t="s">
        <v>36</v>
      </c>
      <c r="C16" s="8">
        <v>43822</v>
      </c>
      <c r="D16" s="4">
        <v>830000</v>
      </c>
      <c r="E16" t="s">
        <v>29</v>
      </c>
      <c r="F16" t="s">
        <v>37</v>
      </c>
      <c r="G16" s="4">
        <v>830000</v>
      </c>
      <c r="H16" s="4">
        <v>268500</v>
      </c>
      <c r="I16" s="6">
        <f t="shared" ref="I16:I42" si="4">H16/G16*100</f>
        <v>32.349397590361448</v>
      </c>
      <c r="J16" s="4">
        <v>608199</v>
      </c>
      <c r="K16" s="4">
        <v>314821</v>
      </c>
      <c r="L16" s="4">
        <f t="shared" ref="L16:L42" si="5">G16-K16</f>
        <v>515179</v>
      </c>
      <c r="M16" s="4">
        <v>325975.55556000001</v>
      </c>
      <c r="N16" s="10">
        <f t="shared" ref="N16:N43" si="6">L16/M16</f>
        <v>1.5804221856910821</v>
      </c>
      <c r="O16" s="12">
        <v>23741</v>
      </c>
      <c r="P16" s="14">
        <f t="shared" ref="P16:P42" si="7">L16/O16</f>
        <v>21.699970515142581</v>
      </c>
      <c r="Q16" s="16" t="s">
        <v>31</v>
      </c>
      <c r="R16" s="19">
        <f>ABS(N97-N16)*100</f>
        <v>158.0422185691082</v>
      </c>
      <c r="U16" s="4">
        <v>311661</v>
      </c>
      <c r="V16" t="s">
        <v>32</v>
      </c>
      <c r="W16" s="8" t="s">
        <v>33</v>
      </c>
      <c r="Y16" t="s">
        <v>34</v>
      </c>
      <c r="Z16">
        <v>301</v>
      </c>
      <c r="AA16">
        <v>0</v>
      </c>
    </row>
    <row r="17" spans="1:27" x14ac:dyDescent="0.25">
      <c r="A17" t="s">
        <v>39</v>
      </c>
      <c r="B17" t="s">
        <v>40</v>
      </c>
      <c r="C17" s="8">
        <v>44187</v>
      </c>
      <c r="D17" s="4">
        <v>625000</v>
      </c>
      <c r="E17" t="s">
        <v>29</v>
      </c>
      <c r="F17" t="s">
        <v>37</v>
      </c>
      <c r="G17" s="4">
        <v>625000</v>
      </c>
      <c r="H17" s="4">
        <v>194500</v>
      </c>
      <c r="I17" s="6">
        <f t="shared" si="4"/>
        <v>31.119999999999997</v>
      </c>
      <c r="J17" s="4">
        <v>405037</v>
      </c>
      <c r="K17" s="4">
        <v>110559</v>
      </c>
      <c r="L17" s="4">
        <f t="shared" si="5"/>
        <v>514441</v>
      </c>
      <c r="M17" s="4">
        <v>327197.77778</v>
      </c>
      <c r="N17" s="10">
        <f t="shared" si="6"/>
        <v>1.5722631232107507</v>
      </c>
      <c r="O17" s="12">
        <v>11796</v>
      </c>
      <c r="P17" s="14">
        <f t="shared" si="7"/>
        <v>43.611478467277045</v>
      </c>
      <c r="Q17" s="16" t="s">
        <v>31</v>
      </c>
      <c r="R17" s="19" t="e">
        <f>ABS(#REF!-N17)*100</f>
        <v>#REF!</v>
      </c>
      <c r="U17" s="4">
        <v>105300</v>
      </c>
      <c r="V17" t="s">
        <v>32</v>
      </c>
      <c r="W17" s="8" t="s">
        <v>33</v>
      </c>
      <c r="Y17" t="s">
        <v>34</v>
      </c>
      <c r="Z17">
        <v>301</v>
      </c>
      <c r="AA17">
        <v>0</v>
      </c>
    </row>
    <row r="18" spans="1:27" x14ac:dyDescent="0.25">
      <c r="A18" t="s">
        <v>53</v>
      </c>
      <c r="B18" t="s">
        <v>54</v>
      </c>
      <c r="C18" s="8">
        <v>44090</v>
      </c>
      <c r="D18" s="4">
        <v>450000</v>
      </c>
      <c r="E18" t="s">
        <v>55</v>
      </c>
      <c r="F18" t="s">
        <v>37</v>
      </c>
      <c r="G18" s="4">
        <v>450000</v>
      </c>
      <c r="H18" s="4">
        <v>143900</v>
      </c>
      <c r="I18" s="6">
        <f t="shared" si="4"/>
        <v>31.977777777777778</v>
      </c>
      <c r="J18" s="4">
        <v>301748</v>
      </c>
      <c r="K18" s="4">
        <v>98360</v>
      </c>
      <c r="L18" s="4">
        <f t="shared" si="5"/>
        <v>351640</v>
      </c>
      <c r="M18" s="4">
        <v>225986.66667000001</v>
      </c>
      <c r="N18" s="10">
        <f t="shared" si="6"/>
        <v>1.5560210041660862</v>
      </c>
      <c r="O18" s="12">
        <v>9920</v>
      </c>
      <c r="P18" s="14">
        <f t="shared" si="7"/>
        <v>35.447580645161288</v>
      </c>
      <c r="Q18" s="16" t="s">
        <v>31</v>
      </c>
      <c r="R18" s="19">
        <f>ABS(N87-N18)*100</f>
        <v>155.60210041660864</v>
      </c>
      <c r="U18" s="4">
        <v>94876</v>
      </c>
      <c r="V18" t="s">
        <v>32</v>
      </c>
      <c r="W18" s="8" t="s">
        <v>33</v>
      </c>
      <c r="Y18" t="s">
        <v>34</v>
      </c>
      <c r="Z18">
        <v>301</v>
      </c>
      <c r="AA18">
        <v>0</v>
      </c>
    </row>
    <row r="19" spans="1:27" x14ac:dyDescent="0.25">
      <c r="A19" t="s">
        <v>58</v>
      </c>
      <c r="B19" t="s">
        <v>59</v>
      </c>
      <c r="C19" s="8">
        <v>43857</v>
      </c>
      <c r="D19" s="4">
        <v>800000</v>
      </c>
      <c r="E19" t="s">
        <v>29</v>
      </c>
      <c r="F19" t="s">
        <v>37</v>
      </c>
      <c r="G19" s="4">
        <v>800000</v>
      </c>
      <c r="H19" s="4">
        <v>264500</v>
      </c>
      <c r="I19" s="6">
        <f t="shared" si="4"/>
        <v>33.0625</v>
      </c>
      <c r="J19" s="4">
        <v>589886</v>
      </c>
      <c r="K19" s="4">
        <v>268960</v>
      </c>
      <c r="L19" s="4">
        <f t="shared" si="5"/>
        <v>531040</v>
      </c>
      <c r="M19" s="4">
        <v>356584.44443999999</v>
      </c>
      <c r="N19" s="10">
        <f t="shared" si="6"/>
        <v>1.4892405102919581</v>
      </c>
      <c r="O19" s="12">
        <v>41484</v>
      </c>
      <c r="P19" s="14">
        <f t="shared" si="7"/>
        <v>12.801079934432552</v>
      </c>
      <c r="Q19" s="16" t="s">
        <v>31</v>
      </c>
      <c r="R19" s="19">
        <f>ABS(N85-N19)*100</f>
        <v>148.92405102919582</v>
      </c>
      <c r="U19" s="4">
        <v>268414</v>
      </c>
      <c r="V19" t="s">
        <v>32</v>
      </c>
      <c r="W19" s="8" t="s">
        <v>33</v>
      </c>
      <c r="Y19" t="s">
        <v>34</v>
      </c>
      <c r="Z19">
        <v>301</v>
      </c>
      <c r="AA19">
        <v>0</v>
      </c>
    </row>
    <row r="20" spans="1:27" x14ac:dyDescent="0.25">
      <c r="A20" t="s">
        <v>75</v>
      </c>
      <c r="B20" t="s">
        <v>76</v>
      </c>
      <c r="C20" s="8">
        <v>43727</v>
      </c>
      <c r="D20" s="4">
        <v>1750000</v>
      </c>
      <c r="E20" t="s">
        <v>29</v>
      </c>
      <c r="F20" t="s">
        <v>37</v>
      </c>
      <c r="G20" s="4">
        <v>1750000</v>
      </c>
      <c r="H20" s="4">
        <v>356000</v>
      </c>
      <c r="I20" s="6">
        <f t="shared" si="4"/>
        <v>20.342857142857142</v>
      </c>
      <c r="J20" s="4">
        <v>1093545</v>
      </c>
      <c r="K20" s="4">
        <v>86411</v>
      </c>
      <c r="L20" s="4">
        <f t="shared" si="5"/>
        <v>1663589</v>
      </c>
      <c r="M20" s="4">
        <v>1119037.7777799999</v>
      </c>
      <c r="N20" s="10">
        <f t="shared" si="6"/>
        <v>1.4866245206665913</v>
      </c>
      <c r="O20" s="12">
        <v>36484</v>
      </c>
      <c r="P20" s="14">
        <f t="shared" si="7"/>
        <v>45.597768884990678</v>
      </c>
      <c r="Q20" s="16" t="s">
        <v>65</v>
      </c>
      <c r="R20" s="19">
        <f>ABS(N39-N20)*100</f>
        <v>76.981068476846175</v>
      </c>
      <c r="U20" s="4">
        <v>76880</v>
      </c>
      <c r="V20" t="s">
        <v>32</v>
      </c>
      <c r="W20" s="8" t="s">
        <v>33</v>
      </c>
      <c r="Y20" t="s">
        <v>34</v>
      </c>
      <c r="Z20">
        <v>301</v>
      </c>
      <c r="AA20">
        <v>0</v>
      </c>
    </row>
    <row r="21" spans="1:27" x14ac:dyDescent="0.25">
      <c r="A21" t="s">
        <v>101</v>
      </c>
      <c r="B21" t="s">
        <v>102</v>
      </c>
      <c r="C21" s="8">
        <v>44147</v>
      </c>
      <c r="D21" s="4">
        <v>4050000</v>
      </c>
      <c r="E21" t="s">
        <v>29</v>
      </c>
      <c r="F21" t="s">
        <v>37</v>
      </c>
      <c r="G21" s="4">
        <v>4050000</v>
      </c>
      <c r="H21" s="4">
        <v>1125000</v>
      </c>
      <c r="I21" s="6">
        <f t="shared" si="4"/>
        <v>27.777777777777779</v>
      </c>
      <c r="J21" s="4">
        <v>2582897</v>
      </c>
      <c r="K21" s="4">
        <v>288705</v>
      </c>
      <c r="L21" s="4">
        <f t="shared" si="5"/>
        <v>3761295</v>
      </c>
      <c r="M21" s="4">
        <v>2699049.41176</v>
      </c>
      <c r="N21" s="10">
        <f t="shared" si="6"/>
        <v>1.3935628535037932</v>
      </c>
      <c r="O21" s="12">
        <v>80256</v>
      </c>
      <c r="P21" s="14">
        <f t="shared" si="7"/>
        <v>46.866215610047846</v>
      </c>
      <c r="Q21" s="16" t="s">
        <v>94</v>
      </c>
      <c r="R21" s="19">
        <f>ABS(N28-N21)*100</f>
        <v>40.371230438240715</v>
      </c>
      <c r="U21" s="4">
        <v>200620</v>
      </c>
      <c r="V21" t="s">
        <v>32</v>
      </c>
      <c r="W21" s="8" t="s">
        <v>33</v>
      </c>
      <c r="Y21" t="s">
        <v>34</v>
      </c>
      <c r="Z21">
        <v>301</v>
      </c>
      <c r="AA21">
        <v>0</v>
      </c>
    </row>
    <row r="22" spans="1:27" x14ac:dyDescent="0.25">
      <c r="A22" t="s">
        <v>103</v>
      </c>
      <c r="B22" t="s">
        <v>102</v>
      </c>
      <c r="C22" s="8">
        <v>44147</v>
      </c>
      <c r="D22" s="4">
        <v>4050000</v>
      </c>
      <c r="E22" t="s">
        <v>29</v>
      </c>
      <c r="F22" t="s">
        <v>37</v>
      </c>
      <c r="G22" s="4">
        <v>4050000</v>
      </c>
      <c r="H22" s="4">
        <v>1125000</v>
      </c>
      <c r="I22" s="6">
        <f t="shared" si="4"/>
        <v>27.777777777777779</v>
      </c>
      <c r="J22" s="4">
        <v>2582897</v>
      </c>
      <c r="K22" s="4">
        <v>288705</v>
      </c>
      <c r="L22" s="4">
        <f t="shared" si="5"/>
        <v>3761295</v>
      </c>
      <c r="M22" s="4">
        <v>2699049.41176</v>
      </c>
      <c r="N22" s="10">
        <f t="shared" si="6"/>
        <v>1.3935628535037932</v>
      </c>
      <c r="O22" s="12">
        <v>80256</v>
      </c>
      <c r="P22" s="14">
        <f t="shared" si="7"/>
        <v>46.866215610047846</v>
      </c>
      <c r="Q22" s="16" t="s">
        <v>94</v>
      </c>
      <c r="R22" s="19">
        <f>ABS(N28-N22)*100</f>
        <v>40.371230438240715</v>
      </c>
      <c r="U22" s="4">
        <v>200620</v>
      </c>
      <c r="V22" t="s">
        <v>32</v>
      </c>
      <c r="W22" s="8" t="s">
        <v>33</v>
      </c>
      <c r="Y22" t="s">
        <v>34</v>
      </c>
      <c r="Z22">
        <v>301</v>
      </c>
      <c r="AA22">
        <v>0</v>
      </c>
    </row>
    <row r="23" spans="1:27" x14ac:dyDescent="0.25">
      <c r="A23" t="s">
        <v>46</v>
      </c>
      <c r="B23" t="s">
        <v>47</v>
      </c>
      <c r="C23" s="8">
        <v>43168</v>
      </c>
      <c r="D23" s="4">
        <v>800000</v>
      </c>
      <c r="E23" t="s">
        <v>29</v>
      </c>
      <c r="F23" t="s">
        <v>37</v>
      </c>
      <c r="G23" s="4">
        <v>800000</v>
      </c>
      <c r="H23" s="4">
        <v>254900</v>
      </c>
      <c r="I23" s="6">
        <f t="shared" si="4"/>
        <v>31.862500000000001</v>
      </c>
      <c r="J23" s="4">
        <v>568747</v>
      </c>
      <c r="K23" s="4">
        <v>47493</v>
      </c>
      <c r="L23" s="4">
        <f t="shared" si="5"/>
        <v>752507</v>
      </c>
      <c r="M23" s="4">
        <v>579171.11111000006</v>
      </c>
      <c r="N23" s="10">
        <f t="shared" si="6"/>
        <v>1.2992826913583382</v>
      </c>
      <c r="O23" s="12">
        <v>11577</v>
      </c>
      <c r="P23" s="14">
        <f t="shared" si="7"/>
        <v>65.000172756327203</v>
      </c>
      <c r="Q23" s="16" t="s">
        <v>31</v>
      </c>
      <c r="R23" s="19" t="e">
        <f>ABS(#REF!-N23)*100</f>
        <v>#REF!</v>
      </c>
      <c r="U23" s="4">
        <v>47493</v>
      </c>
      <c r="V23" t="s">
        <v>32</v>
      </c>
      <c r="W23" s="8" t="s">
        <v>33</v>
      </c>
      <c r="Y23" t="s">
        <v>34</v>
      </c>
      <c r="Z23">
        <v>301</v>
      </c>
      <c r="AA23">
        <v>0</v>
      </c>
    </row>
    <row r="24" spans="1:27" x14ac:dyDescent="0.25">
      <c r="A24" t="s">
        <v>95</v>
      </c>
      <c r="B24" t="s">
        <v>96</v>
      </c>
      <c r="C24" s="8">
        <v>43819</v>
      </c>
      <c r="D24" s="4">
        <v>1400000</v>
      </c>
      <c r="E24" t="s">
        <v>29</v>
      </c>
      <c r="F24" t="s">
        <v>37</v>
      </c>
      <c r="G24" s="4">
        <v>1400000</v>
      </c>
      <c r="H24" s="4">
        <v>499100</v>
      </c>
      <c r="I24" s="6">
        <f t="shared" si="4"/>
        <v>35.65</v>
      </c>
      <c r="J24" s="4">
        <v>1044744</v>
      </c>
      <c r="K24" s="4">
        <v>137794</v>
      </c>
      <c r="L24" s="4">
        <f t="shared" si="5"/>
        <v>1262206</v>
      </c>
      <c r="M24" s="4">
        <v>1067000</v>
      </c>
      <c r="N24" s="10">
        <f t="shared" si="6"/>
        <v>1.1829484536082475</v>
      </c>
      <c r="O24" s="12">
        <v>30770</v>
      </c>
      <c r="P24" s="14">
        <f t="shared" si="7"/>
        <v>41.020669483262921</v>
      </c>
      <c r="Q24" s="16" t="s">
        <v>94</v>
      </c>
      <c r="R24" s="19">
        <f>ABS(N35-N24)*100</f>
        <v>31.6799371332386</v>
      </c>
      <c r="U24" s="4">
        <v>119650</v>
      </c>
      <c r="V24" t="s">
        <v>32</v>
      </c>
      <c r="W24" s="8" t="s">
        <v>33</v>
      </c>
      <c r="Y24" t="s">
        <v>34</v>
      </c>
      <c r="Z24">
        <v>301</v>
      </c>
      <c r="AA24">
        <v>0</v>
      </c>
    </row>
    <row r="25" spans="1:27" x14ac:dyDescent="0.25">
      <c r="A25" t="s">
        <v>66</v>
      </c>
      <c r="B25" t="s">
        <v>67</v>
      </c>
      <c r="C25" s="8">
        <v>43567</v>
      </c>
      <c r="D25" s="4">
        <v>700000</v>
      </c>
      <c r="E25" t="s">
        <v>29</v>
      </c>
      <c r="F25" t="s">
        <v>37</v>
      </c>
      <c r="G25" s="4">
        <v>700000</v>
      </c>
      <c r="H25" s="4">
        <v>264700</v>
      </c>
      <c r="I25" s="6">
        <f t="shared" si="4"/>
        <v>37.814285714285717</v>
      </c>
      <c r="J25" s="4">
        <v>565811</v>
      </c>
      <c r="K25" s="4">
        <v>53498</v>
      </c>
      <c r="L25" s="4">
        <f t="shared" si="5"/>
        <v>646502</v>
      </c>
      <c r="M25" s="4">
        <v>569236.66666999995</v>
      </c>
      <c r="N25" s="10">
        <f t="shared" si="6"/>
        <v>1.1357349901263345</v>
      </c>
      <c r="O25" s="12">
        <v>19958</v>
      </c>
      <c r="P25" s="14">
        <f t="shared" si="7"/>
        <v>32.393125563683739</v>
      </c>
      <c r="Q25" s="16" t="s">
        <v>65</v>
      </c>
      <c r="R25" s="19">
        <f>ABS(N87-N25)*100</f>
        <v>113.57349901263345</v>
      </c>
      <c r="U25" s="4">
        <v>49248</v>
      </c>
      <c r="V25" t="s">
        <v>32</v>
      </c>
      <c r="W25" s="8" t="s">
        <v>33</v>
      </c>
      <c r="Y25" t="s">
        <v>34</v>
      </c>
      <c r="Z25">
        <v>301</v>
      </c>
      <c r="AA25">
        <v>0</v>
      </c>
    </row>
    <row r="26" spans="1:27" x14ac:dyDescent="0.25">
      <c r="A26" t="s">
        <v>99</v>
      </c>
      <c r="B26" t="s">
        <v>100</v>
      </c>
      <c r="C26" s="8">
        <v>43909</v>
      </c>
      <c r="D26" s="4">
        <v>1220000</v>
      </c>
      <c r="E26" t="s">
        <v>29</v>
      </c>
      <c r="F26" t="s">
        <v>37</v>
      </c>
      <c r="G26" s="4">
        <v>1220000</v>
      </c>
      <c r="H26" s="4">
        <v>274500</v>
      </c>
      <c r="I26" s="6">
        <f t="shared" si="4"/>
        <v>22.5</v>
      </c>
      <c r="J26" s="4">
        <v>994405</v>
      </c>
      <c r="K26" s="4">
        <v>88423</v>
      </c>
      <c r="L26" s="4">
        <f t="shared" si="5"/>
        <v>1131577</v>
      </c>
      <c r="M26" s="4">
        <v>1065861.1764700001</v>
      </c>
      <c r="N26" s="10">
        <f t="shared" si="6"/>
        <v>1.0616551432595027</v>
      </c>
      <c r="O26" s="12">
        <v>22068</v>
      </c>
      <c r="P26" s="14">
        <f t="shared" si="7"/>
        <v>51.276826173645098</v>
      </c>
      <c r="Q26" s="16" t="s">
        <v>94</v>
      </c>
      <c r="R26" s="19">
        <f>ABS(N35-N26)*100</f>
        <v>19.550606098364121</v>
      </c>
      <c r="U26" s="4">
        <v>81857</v>
      </c>
      <c r="V26" t="s">
        <v>32</v>
      </c>
      <c r="W26" s="8" t="s">
        <v>33</v>
      </c>
      <c r="Y26" t="s">
        <v>34</v>
      </c>
      <c r="Z26">
        <v>301</v>
      </c>
      <c r="AA26">
        <v>0</v>
      </c>
    </row>
    <row r="27" spans="1:27" x14ac:dyDescent="0.25">
      <c r="A27" t="s">
        <v>77</v>
      </c>
      <c r="B27" t="s">
        <v>78</v>
      </c>
      <c r="C27" s="8">
        <v>43119</v>
      </c>
      <c r="D27" s="4">
        <v>332500</v>
      </c>
      <c r="E27" t="s">
        <v>29</v>
      </c>
      <c r="F27" t="s">
        <v>37</v>
      </c>
      <c r="G27" s="4">
        <v>332500</v>
      </c>
      <c r="H27" s="4">
        <v>151200</v>
      </c>
      <c r="I27" s="6">
        <f t="shared" si="4"/>
        <v>45.473684210526315</v>
      </c>
      <c r="J27" s="4">
        <v>299075</v>
      </c>
      <c r="K27" s="4">
        <v>83560</v>
      </c>
      <c r="L27" s="4">
        <f t="shared" si="5"/>
        <v>248940</v>
      </c>
      <c r="M27" s="4">
        <v>239461.11111</v>
      </c>
      <c r="N27" s="10">
        <f t="shared" si="6"/>
        <v>1.0395842516810412</v>
      </c>
      <c r="O27" s="12">
        <v>5824</v>
      </c>
      <c r="P27" s="14">
        <f t="shared" si="7"/>
        <v>42.743818681318679</v>
      </c>
      <c r="Q27" s="16" t="s">
        <v>65</v>
      </c>
      <c r="R27" s="19">
        <f>ABS(N67-N27)*100</f>
        <v>95.510456211248467</v>
      </c>
      <c r="U27" s="4">
        <v>56190</v>
      </c>
      <c r="V27" t="s">
        <v>32</v>
      </c>
      <c r="W27" s="8" t="s">
        <v>33</v>
      </c>
      <c r="Y27" t="s">
        <v>34</v>
      </c>
      <c r="Z27">
        <v>301</v>
      </c>
      <c r="AA27">
        <v>0</v>
      </c>
    </row>
    <row r="28" spans="1:27" x14ac:dyDescent="0.25">
      <c r="A28" t="s">
        <v>51</v>
      </c>
      <c r="B28" t="s">
        <v>52</v>
      </c>
      <c r="C28" s="8">
        <v>43738</v>
      </c>
      <c r="D28" s="4">
        <v>275000</v>
      </c>
      <c r="E28" t="s">
        <v>29</v>
      </c>
      <c r="F28" t="s">
        <v>37</v>
      </c>
      <c r="G28" s="4">
        <v>275000</v>
      </c>
      <c r="H28" s="4">
        <v>121700</v>
      </c>
      <c r="I28" s="6">
        <f t="shared" si="4"/>
        <v>44.25454545454545</v>
      </c>
      <c r="J28" s="4">
        <v>253537</v>
      </c>
      <c r="K28" s="4">
        <v>38550</v>
      </c>
      <c r="L28" s="4">
        <f t="shared" si="5"/>
        <v>236450</v>
      </c>
      <c r="M28" s="4">
        <v>238874.44443999999</v>
      </c>
      <c r="N28" s="10">
        <f t="shared" si="6"/>
        <v>0.98985054912138604</v>
      </c>
      <c r="O28" s="12">
        <v>6271.5219999999999</v>
      </c>
      <c r="P28" s="14">
        <f t="shared" si="7"/>
        <v>37.702171817303679</v>
      </c>
      <c r="Q28" s="16" t="s">
        <v>31</v>
      </c>
      <c r="R28" s="19">
        <f>ABS(N98-N28)*100</f>
        <v>98.985054912138608</v>
      </c>
      <c r="U28" s="4">
        <v>36327</v>
      </c>
      <c r="V28" t="s">
        <v>32</v>
      </c>
      <c r="W28" s="8" t="s">
        <v>33</v>
      </c>
      <c r="Y28" t="s">
        <v>34</v>
      </c>
      <c r="Z28">
        <v>301</v>
      </c>
      <c r="AA28">
        <v>0</v>
      </c>
    </row>
    <row r="29" spans="1:27" x14ac:dyDescent="0.25">
      <c r="A29" t="s">
        <v>132</v>
      </c>
      <c r="B29" t="s">
        <v>133</v>
      </c>
      <c r="C29" s="8">
        <v>43209</v>
      </c>
      <c r="D29" s="4">
        <v>1300000</v>
      </c>
      <c r="E29" t="s">
        <v>29</v>
      </c>
      <c r="F29" t="s">
        <v>121</v>
      </c>
      <c r="G29" s="4">
        <v>1300000</v>
      </c>
      <c r="H29" s="4">
        <v>317700</v>
      </c>
      <c r="I29" s="6">
        <f t="shared" si="4"/>
        <v>24.438461538461539</v>
      </c>
      <c r="J29" s="4">
        <v>1260976</v>
      </c>
      <c r="K29" s="4">
        <v>244451</v>
      </c>
      <c r="L29" s="4">
        <f t="shared" si="5"/>
        <v>1055549</v>
      </c>
      <c r="M29" s="4">
        <v>1093037.6344099999</v>
      </c>
      <c r="N29" s="10">
        <f t="shared" si="6"/>
        <v>0.9657023388492606</v>
      </c>
      <c r="O29" s="12">
        <v>31663</v>
      </c>
      <c r="P29" s="14">
        <f t="shared" si="7"/>
        <v>33.336986387897547</v>
      </c>
      <c r="Q29" s="16" t="s">
        <v>122</v>
      </c>
      <c r="R29" s="19">
        <f>ABS(N31-N29)*100</f>
        <v>3.1499465568767038</v>
      </c>
      <c r="U29" s="4">
        <v>185130</v>
      </c>
      <c r="V29" t="s">
        <v>32</v>
      </c>
      <c r="W29" s="8" t="s">
        <v>33</v>
      </c>
      <c r="Y29" t="s">
        <v>134</v>
      </c>
      <c r="Z29">
        <v>301</v>
      </c>
      <c r="AA29">
        <v>0</v>
      </c>
    </row>
    <row r="30" spans="1:27" x14ac:dyDescent="0.25">
      <c r="A30" t="s">
        <v>119</v>
      </c>
      <c r="B30" t="s">
        <v>120</v>
      </c>
      <c r="C30" s="8">
        <v>43159</v>
      </c>
      <c r="D30" s="4">
        <v>300000</v>
      </c>
      <c r="E30" t="s">
        <v>29</v>
      </c>
      <c r="F30" t="s">
        <v>121</v>
      </c>
      <c r="G30" s="4">
        <v>300000</v>
      </c>
      <c r="H30" s="4">
        <v>185500</v>
      </c>
      <c r="I30" s="6">
        <f t="shared" si="4"/>
        <v>61.833333333333329</v>
      </c>
      <c r="J30" s="4">
        <v>302255</v>
      </c>
      <c r="K30" s="4">
        <v>74469</v>
      </c>
      <c r="L30" s="4">
        <f t="shared" si="5"/>
        <v>225531</v>
      </c>
      <c r="M30" s="4">
        <v>237524.50469</v>
      </c>
      <c r="N30" s="10">
        <f t="shared" si="6"/>
        <v>0.94950624271102868</v>
      </c>
      <c r="O30" s="12">
        <v>13845</v>
      </c>
      <c r="P30" s="14">
        <f t="shared" si="7"/>
        <v>16.289707475622969</v>
      </c>
      <c r="Q30" s="16" t="s">
        <v>122</v>
      </c>
      <c r="R30" s="19">
        <f>ABS(N36-N30)*100</f>
        <v>9.5225537667127824</v>
      </c>
      <c r="U30" s="4">
        <v>74294</v>
      </c>
      <c r="V30" t="s">
        <v>32</v>
      </c>
      <c r="W30" s="8" t="s">
        <v>33</v>
      </c>
      <c r="Y30" t="s">
        <v>123</v>
      </c>
      <c r="Z30">
        <v>301</v>
      </c>
      <c r="AA30">
        <v>0</v>
      </c>
    </row>
    <row r="31" spans="1:27" x14ac:dyDescent="0.25">
      <c r="A31" t="s">
        <v>60</v>
      </c>
      <c r="B31" t="s">
        <v>61</v>
      </c>
      <c r="C31" s="8">
        <v>43455</v>
      </c>
      <c r="D31" s="4">
        <v>55000</v>
      </c>
      <c r="E31" t="s">
        <v>29</v>
      </c>
      <c r="F31" t="s">
        <v>37</v>
      </c>
      <c r="G31" s="4">
        <v>55000</v>
      </c>
      <c r="H31" s="4">
        <v>24500</v>
      </c>
      <c r="I31" s="6">
        <f t="shared" si="4"/>
        <v>44.545454545454547</v>
      </c>
      <c r="J31" s="4">
        <v>53262</v>
      </c>
      <c r="K31" s="4">
        <v>7529</v>
      </c>
      <c r="L31" s="4">
        <f t="shared" si="5"/>
        <v>47471</v>
      </c>
      <c r="M31" s="4">
        <v>50814.444439999999</v>
      </c>
      <c r="N31" s="10">
        <f t="shared" si="6"/>
        <v>0.93420287328049356</v>
      </c>
      <c r="O31" s="12">
        <v>3200</v>
      </c>
      <c r="P31" s="14">
        <f t="shared" si="7"/>
        <v>14.834687499999999</v>
      </c>
      <c r="Q31" s="16" t="s">
        <v>31</v>
      </c>
      <c r="R31" s="19">
        <f>ABS(N96-N31)*100</f>
        <v>93.420287328049355</v>
      </c>
      <c r="U31" s="4">
        <v>7529</v>
      </c>
      <c r="V31" t="s">
        <v>32</v>
      </c>
      <c r="W31" s="8" t="s">
        <v>33</v>
      </c>
      <c r="Y31" t="s">
        <v>34</v>
      </c>
      <c r="Z31">
        <v>301</v>
      </c>
      <c r="AA31">
        <v>0</v>
      </c>
    </row>
    <row r="32" spans="1:27" x14ac:dyDescent="0.25">
      <c r="A32" t="s">
        <v>43</v>
      </c>
      <c r="B32" t="s">
        <v>44</v>
      </c>
      <c r="C32" s="8">
        <v>43703</v>
      </c>
      <c r="D32" s="4">
        <v>118000</v>
      </c>
      <c r="E32" t="s">
        <v>45</v>
      </c>
      <c r="F32" t="s">
        <v>37</v>
      </c>
      <c r="G32" s="4">
        <v>118000</v>
      </c>
      <c r="H32" s="4">
        <v>56900</v>
      </c>
      <c r="I32" s="6">
        <f t="shared" si="4"/>
        <v>48.220338983050851</v>
      </c>
      <c r="J32" s="4">
        <v>120097</v>
      </c>
      <c r="K32" s="4">
        <v>17209</v>
      </c>
      <c r="L32" s="4">
        <f t="shared" si="5"/>
        <v>100791</v>
      </c>
      <c r="M32" s="4">
        <v>114320</v>
      </c>
      <c r="N32" s="10">
        <f t="shared" si="6"/>
        <v>0.88165675297410773</v>
      </c>
      <c r="O32" s="12">
        <v>5520</v>
      </c>
      <c r="P32" s="14">
        <f t="shared" si="7"/>
        <v>18.259239130434782</v>
      </c>
      <c r="Q32" s="16" t="s">
        <v>31</v>
      </c>
      <c r="R32" s="19" t="e">
        <f>ABS(#REF!-N32)*100</f>
        <v>#REF!</v>
      </c>
      <c r="U32" s="4">
        <v>17209</v>
      </c>
      <c r="V32" t="s">
        <v>32</v>
      </c>
      <c r="W32" s="8" t="s">
        <v>33</v>
      </c>
      <c r="Y32" t="s">
        <v>34</v>
      </c>
      <c r="Z32">
        <v>301</v>
      </c>
      <c r="AA32">
        <v>0</v>
      </c>
    </row>
    <row r="33" spans="1:27" x14ac:dyDescent="0.25">
      <c r="A33" t="s">
        <v>87</v>
      </c>
      <c r="B33" t="s">
        <v>88</v>
      </c>
      <c r="C33" s="8">
        <v>43542</v>
      </c>
      <c r="D33" s="4">
        <v>1950000</v>
      </c>
      <c r="E33" t="s">
        <v>55</v>
      </c>
      <c r="F33" t="s">
        <v>70</v>
      </c>
      <c r="G33" s="4">
        <v>1950000</v>
      </c>
      <c r="H33" s="4">
        <v>852600</v>
      </c>
      <c r="I33" s="6">
        <f t="shared" si="4"/>
        <v>43.723076923076924</v>
      </c>
      <c r="J33" s="4">
        <v>2007757</v>
      </c>
      <c r="K33" s="4">
        <v>472162</v>
      </c>
      <c r="L33" s="4">
        <f t="shared" si="5"/>
        <v>1477838</v>
      </c>
      <c r="M33" s="4">
        <v>1706216.6666699999</v>
      </c>
      <c r="N33" s="10">
        <f t="shared" si="6"/>
        <v>0.86614908227586151</v>
      </c>
      <c r="O33" s="12">
        <v>443540</v>
      </c>
      <c r="P33" s="14">
        <f t="shared" si="7"/>
        <v>3.3319159489561256</v>
      </c>
      <c r="Q33" s="16" t="s">
        <v>65</v>
      </c>
      <c r="R33" s="19" t="e">
        <f>ABS(#REF!-N33)*100</f>
        <v>#REF!</v>
      </c>
      <c r="U33" s="4">
        <v>466116</v>
      </c>
      <c r="V33" t="s">
        <v>32</v>
      </c>
      <c r="W33" s="8" t="s">
        <v>33</v>
      </c>
      <c r="Y33" t="s">
        <v>34</v>
      </c>
      <c r="Z33">
        <v>301</v>
      </c>
      <c r="AA33">
        <v>0</v>
      </c>
    </row>
    <row r="34" spans="1:27" x14ac:dyDescent="0.25">
      <c r="A34" t="s">
        <v>89</v>
      </c>
      <c r="B34" t="s">
        <v>88</v>
      </c>
      <c r="C34" s="8">
        <v>43542</v>
      </c>
      <c r="D34" s="4">
        <v>1950000</v>
      </c>
      <c r="E34" t="s">
        <v>55</v>
      </c>
      <c r="F34" t="s">
        <v>70</v>
      </c>
      <c r="G34" s="4">
        <v>1950000</v>
      </c>
      <c r="H34" s="4">
        <v>852600</v>
      </c>
      <c r="I34" s="6">
        <f t="shared" si="4"/>
        <v>43.723076923076924</v>
      </c>
      <c r="J34" s="4">
        <v>2007757</v>
      </c>
      <c r="K34" s="4">
        <v>472162</v>
      </c>
      <c r="L34" s="4">
        <f t="shared" si="5"/>
        <v>1477838</v>
      </c>
      <c r="M34" s="4">
        <v>1706216.6666699999</v>
      </c>
      <c r="N34" s="10">
        <f t="shared" si="6"/>
        <v>0.86614908227586151</v>
      </c>
      <c r="O34" s="12">
        <v>443540</v>
      </c>
      <c r="P34" s="14">
        <f t="shared" si="7"/>
        <v>3.3319159489561256</v>
      </c>
      <c r="Q34" s="16" t="s">
        <v>65</v>
      </c>
      <c r="R34" s="19" t="e">
        <f>ABS(#REF!-N34)*100</f>
        <v>#REF!</v>
      </c>
      <c r="U34" s="4">
        <v>466116</v>
      </c>
      <c r="V34" t="s">
        <v>32</v>
      </c>
      <c r="W34" s="8" t="s">
        <v>33</v>
      </c>
      <c r="Y34" t="s">
        <v>34</v>
      </c>
      <c r="Z34">
        <v>301</v>
      </c>
      <c r="AA34">
        <v>0</v>
      </c>
    </row>
    <row r="35" spans="1:27" x14ac:dyDescent="0.25">
      <c r="A35" t="s">
        <v>90</v>
      </c>
      <c r="B35" t="s">
        <v>91</v>
      </c>
      <c r="C35" s="8">
        <v>43542</v>
      </c>
      <c r="D35" s="4">
        <v>1950000</v>
      </c>
      <c r="E35" t="s">
        <v>55</v>
      </c>
      <c r="F35" t="s">
        <v>70</v>
      </c>
      <c r="G35" s="4">
        <v>1950000</v>
      </c>
      <c r="H35" s="4">
        <v>852600</v>
      </c>
      <c r="I35" s="6">
        <f t="shared" si="4"/>
        <v>43.723076923076924</v>
      </c>
      <c r="J35" s="4">
        <v>2007757</v>
      </c>
      <c r="K35" s="4">
        <v>472162</v>
      </c>
      <c r="L35" s="4">
        <f t="shared" si="5"/>
        <v>1477838</v>
      </c>
      <c r="M35" s="4">
        <v>1706216.6666699999</v>
      </c>
      <c r="N35" s="10">
        <f t="shared" si="6"/>
        <v>0.86614908227586151</v>
      </c>
      <c r="O35" s="12">
        <v>443540</v>
      </c>
      <c r="P35" s="14">
        <f t="shared" si="7"/>
        <v>3.3319159489561256</v>
      </c>
      <c r="Q35" s="16" t="s">
        <v>65</v>
      </c>
      <c r="R35" s="19" t="e">
        <f>ABS(#REF!-N35)*100</f>
        <v>#REF!</v>
      </c>
      <c r="U35" s="4">
        <v>466116</v>
      </c>
      <c r="V35" t="s">
        <v>32</v>
      </c>
      <c r="W35" s="8" t="s">
        <v>33</v>
      </c>
      <c r="Y35" t="s">
        <v>34</v>
      </c>
      <c r="Z35">
        <v>301</v>
      </c>
      <c r="AA35">
        <v>0</v>
      </c>
    </row>
    <row r="36" spans="1:27" x14ac:dyDescent="0.25">
      <c r="A36" t="s">
        <v>97</v>
      </c>
      <c r="B36" t="s">
        <v>98</v>
      </c>
      <c r="C36" s="8">
        <v>43335</v>
      </c>
      <c r="D36" s="4">
        <v>200000</v>
      </c>
      <c r="E36" t="s">
        <v>29</v>
      </c>
      <c r="F36" t="s">
        <v>37</v>
      </c>
      <c r="G36" s="4">
        <v>200000</v>
      </c>
      <c r="H36" s="4">
        <v>88400</v>
      </c>
      <c r="I36" s="6">
        <f t="shared" si="4"/>
        <v>44.2</v>
      </c>
      <c r="J36" s="4">
        <v>199358</v>
      </c>
      <c r="K36" s="4">
        <v>71879</v>
      </c>
      <c r="L36" s="4">
        <f t="shared" si="5"/>
        <v>128121</v>
      </c>
      <c r="M36" s="4">
        <v>149975.29412000001</v>
      </c>
      <c r="N36" s="10">
        <f t="shared" si="6"/>
        <v>0.85428070504390086</v>
      </c>
      <c r="O36" s="12">
        <v>16932</v>
      </c>
      <c r="P36" s="14">
        <f t="shared" si="7"/>
        <v>7.5667965981573353</v>
      </c>
      <c r="Q36" s="16" t="s">
        <v>94</v>
      </c>
      <c r="R36" s="19">
        <f>ABS(N68-N36)*100</f>
        <v>85.428070504390092</v>
      </c>
      <c r="U36" s="4">
        <v>71879</v>
      </c>
      <c r="V36" t="s">
        <v>32</v>
      </c>
      <c r="W36" s="8" t="s">
        <v>33</v>
      </c>
      <c r="Y36" t="s">
        <v>34</v>
      </c>
      <c r="Z36">
        <v>301</v>
      </c>
      <c r="AA36">
        <v>0</v>
      </c>
    </row>
    <row r="37" spans="1:27" x14ac:dyDescent="0.25">
      <c r="A37" t="s">
        <v>128</v>
      </c>
      <c r="B37" t="s">
        <v>129</v>
      </c>
      <c r="C37" s="8">
        <v>43305</v>
      </c>
      <c r="D37" s="4">
        <v>450000</v>
      </c>
      <c r="E37" t="s">
        <v>38</v>
      </c>
      <c r="F37" t="s">
        <v>130</v>
      </c>
      <c r="G37" s="4">
        <v>450000</v>
      </c>
      <c r="H37" s="4">
        <v>270000</v>
      </c>
      <c r="I37" s="6">
        <f t="shared" si="4"/>
        <v>60</v>
      </c>
      <c r="J37" s="4">
        <v>473394</v>
      </c>
      <c r="K37" s="4">
        <v>145828</v>
      </c>
      <c r="L37" s="4">
        <f t="shared" si="5"/>
        <v>304172</v>
      </c>
      <c r="M37" s="4">
        <v>409457.5</v>
      </c>
      <c r="N37" s="10">
        <f t="shared" si="6"/>
        <v>0.74286586519968489</v>
      </c>
      <c r="O37" s="12">
        <v>9280</v>
      </c>
      <c r="P37" s="14">
        <f t="shared" si="7"/>
        <v>32.777155172413792</v>
      </c>
      <c r="Q37" s="16" t="s">
        <v>122</v>
      </c>
      <c r="R37" s="19" t="e">
        <f>ABS(#REF!-N37)*100</f>
        <v>#REF!</v>
      </c>
      <c r="U37" s="4">
        <v>145828</v>
      </c>
      <c r="V37" t="s">
        <v>32</v>
      </c>
      <c r="W37" s="8" t="s">
        <v>33</v>
      </c>
      <c r="Y37" t="s">
        <v>131</v>
      </c>
      <c r="Z37">
        <v>301</v>
      </c>
      <c r="AA37">
        <v>58</v>
      </c>
    </row>
    <row r="38" spans="1:27" x14ac:dyDescent="0.25">
      <c r="A38" t="s">
        <v>75</v>
      </c>
      <c r="B38" t="s">
        <v>76</v>
      </c>
      <c r="C38" s="8">
        <v>43417</v>
      </c>
      <c r="D38" s="4">
        <v>900000</v>
      </c>
      <c r="E38" t="s">
        <v>29</v>
      </c>
      <c r="F38" t="s">
        <v>37</v>
      </c>
      <c r="G38" s="4">
        <v>900000</v>
      </c>
      <c r="H38" s="4">
        <v>349500</v>
      </c>
      <c r="I38" s="6">
        <f t="shared" si="4"/>
        <v>38.833333333333329</v>
      </c>
      <c r="J38" s="4">
        <v>1093545</v>
      </c>
      <c r="K38" s="4">
        <v>86411</v>
      </c>
      <c r="L38" s="4">
        <f t="shared" si="5"/>
        <v>813589</v>
      </c>
      <c r="M38" s="4">
        <v>1119037.7777799999</v>
      </c>
      <c r="N38" s="10">
        <f t="shared" si="6"/>
        <v>0.72704337257857043</v>
      </c>
      <c r="O38" s="12">
        <v>36484</v>
      </c>
      <c r="P38" s="14">
        <f t="shared" si="7"/>
        <v>22.299884881043745</v>
      </c>
      <c r="Q38" s="16" t="s">
        <v>65</v>
      </c>
      <c r="R38" s="19">
        <f>ABS(N80-N38)*100</f>
        <v>72.704337257857048</v>
      </c>
      <c r="U38" s="4">
        <v>76880</v>
      </c>
      <c r="V38" t="s">
        <v>32</v>
      </c>
      <c r="W38" s="8" t="s">
        <v>33</v>
      </c>
      <c r="Y38" t="s">
        <v>34</v>
      </c>
      <c r="Z38">
        <v>301</v>
      </c>
      <c r="AA38">
        <v>58</v>
      </c>
    </row>
    <row r="39" spans="1:27" x14ac:dyDescent="0.25">
      <c r="A39" t="s">
        <v>56</v>
      </c>
      <c r="B39" t="s">
        <v>57</v>
      </c>
      <c r="C39" s="8">
        <v>43206</v>
      </c>
      <c r="D39" s="4">
        <v>70000</v>
      </c>
      <c r="E39" t="s">
        <v>29</v>
      </c>
      <c r="F39" t="s">
        <v>37</v>
      </c>
      <c r="G39" s="4">
        <v>70000</v>
      </c>
      <c r="H39" s="4">
        <v>32300</v>
      </c>
      <c r="I39" s="6">
        <f t="shared" si="4"/>
        <v>46.142857142857139</v>
      </c>
      <c r="J39" s="4">
        <v>80027</v>
      </c>
      <c r="K39" s="4">
        <v>30764</v>
      </c>
      <c r="L39" s="4">
        <f t="shared" si="5"/>
        <v>39236</v>
      </c>
      <c r="M39" s="4">
        <v>54736.666669999999</v>
      </c>
      <c r="N39" s="10">
        <f t="shared" si="6"/>
        <v>0.71681383589812964</v>
      </c>
      <c r="O39" s="12">
        <v>4856</v>
      </c>
      <c r="P39" s="14">
        <f t="shared" si="7"/>
        <v>8.0799011532125213</v>
      </c>
      <c r="Q39" s="16" t="s">
        <v>31</v>
      </c>
      <c r="R39" s="19">
        <f>ABS(N106-N39)*100</f>
        <v>71.681383589812967</v>
      </c>
      <c r="U39" s="4">
        <v>27031</v>
      </c>
      <c r="V39" t="s">
        <v>32</v>
      </c>
      <c r="W39" s="8" t="s">
        <v>33</v>
      </c>
      <c r="Y39" t="s">
        <v>34</v>
      </c>
      <c r="Z39">
        <v>301</v>
      </c>
      <c r="AA39">
        <v>0</v>
      </c>
    </row>
    <row r="40" spans="1:27" x14ac:dyDescent="0.25">
      <c r="A40" t="s">
        <v>92</v>
      </c>
      <c r="B40" t="s">
        <v>93</v>
      </c>
      <c r="C40" s="8">
        <v>43215</v>
      </c>
      <c r="D40" s="4">
        <v>659000</v>
      </c>
      <c r="E40" t="s">
        <v>29</v>
      </c>
      <c r="F40" t="s">
        <v>37</v>
      </c>
      <c r="G40" s="4">
        <v>659000</v>
      </c>
      <c r="H40" s="4">
        <v>296700</v>
      </c>
      <c r="I40" s="6">
        <f t="shared" si="4"/>
        <v>45.022761760242794</v>
      </c>
      <c r="J40" s="4">
        <v>769082</v>
      </c>
      <c r="K40" s="4">
        <v>84791</v>
      </c>
      <c r="L40" s="4">
        <f t="shared" si="5"/>
        <v>574209</v>
      </c>
      <c r="M40" s="4">
        <v>805048.23528999998</v>
      </c>
      <c r="N40" s="10">
        <f t="shared" si="6"/>
        <v>0.71326036730352504</v>
      </c>
      <c r="O40" s="12">
        <v>16515</v>
      </c>
      <c r="P40" s="14">
        <f t="shared" si="7"/>
        <v>34.768937329700272</v>
      </c>
      <c r="Q40" s="16" t="s">
        <v>94</v>
      </c>
      <c r="R40" s="19">
        <f>ABS(N74-N40)*100</f>
        <v>71.326036730352499</v>
      </c>
      <c r="U40" s="4">
        <v>67563</v>
      </c>
      <c r="V40" t="s">
        <v>32</v>
      </c>
      <c r="W40" s="8" t="s">
        <v>33</v>
      </c>
      <c r="Y40" t="s">
        <v>34</v>
      </c>
      <c r="Z40">
        <v>301</v>
      </c>
      <c r="AA40">
        <v>0</v>
      </c>
    </row>
    <row r="41" spans="1:27" x14ac:dyDescent="0.25">
      <c r="A41" t="s">
        <v>85</v>
      </c>
      <c r="B41" t="s">
        <v>86</v>
      </c>
      <c r="C41" s="8">
        <v>43777</v>
      </c>
      <c r="D41" s="4">
        <v>600000</v>
      </c>
      <c r="E41" t="s">
        <v>29</v>
      </c>
      <c r="F41" t="s">
        <v>37</v>
      </c>
      <c r="G41" s="4">
        <v>600000</v>
      </c>
      <c r="H41" s="4">
        <v>317500</v>
      </c>
      <c r="I41" s="6">
        <f t="shared" si="4"/>
        <v>52.916666666666664</v>
      </c>
      <c r="J41" s="4">
        <v>718495</v>
      </c>
      <c r="K41" s="4">
        <v>196891</v>
      </c>
      <c r="L41" s="4">
        <f t="shared" si="5"/>
        <v>403109</v>
      </c>
      <c r="M41" s="4">
        <v>579560</v>
      </c>
      <c r="N41" s="10">
        <f t="shared" si="6"/>
        <v>0.69554317068120641</v>
      </c>
      <c r="O41" s="12">
        <v>71040</v>
      </c>
      <c r="P41" s="14">
        <f t="shared" si="7"/>
        <v>5.674394707207207</v>
      </c>
      <c r="Q41" s="16" t="s">
        <v>65</v>
      </c>
      <c r="R41" s="19">
        <f>ABS(N116-N41)*100</f>
        <v>69.554317068120639</v>
      </c>
      <c r="U41" s="4">
        <v>195900</v>
      </c>
      <c r="V41" t="s">
        <v>32</v>
      </c>
      <c r="W41" s="8" t="s">
        <v>33</v>
      </c>
      <c r="Y41" t="s">
        <v>34</v>
      </c>
      <c r="Z41">
        <v>301</v>
      </c>
      <c r="AA41">
        <v>0</v>
      </c>
    </row>
    <row r="42" spans="1:27" x14ac:dyDescent="0.25">
      <c r="A42" t="s">
        <v>85</v>
      </c>
      <c r="B42" t="s">
        <v>86</v>
      </c>
      <c r="C42" s="8">
        <v>43777</v>
      </c>
      <c r="D42" s="4">
        <v>600000</v>
      </c>
      <c r="E42" t="s">
        <v>29</v>
      </c>
      <c r="F42" t="s">
        <v>37</v>
      </c>
      <c r="G42" s="4">
        <v>600000</v>
      </c>
      <c r="H42" s="4">
        <v>317500</v>
      </c>
      <c r="I42" s="6">
        <f t="shared" si="4"/>
        <v>52.916666666666664</v>
      </c>
      <c r="J42" s="4">
        <v>718495</v>
      </c>
      <c r="K42" s="4">
        <v>196891</v>
      </c>
      <c r="L42" s="4">
        <f t="shared" si="5"/>
        <v>403109</v>
      </c>
      <c r="M42" s="4">
        <v>579560</v>
      </c>
      <c r="N42" s="10">
        <f t="shared" si="6"/>
        <v>0.69554317068120641</v>
      </c>
      <c r="O42" s="12">
        <v>71040</v>
      </c>
      <c r="P42" s="14">
        <f t="shared" si="7"/>
        <v>5.674394707207207</v>
      </c>
      <c r="Q42" s="16" t="s">
        <v>65</v>
      </c>
      <c r="R42" s="19">
        <f>ABS(N116-N42)*100</f>
        <v>69.554317068120639</v>
      </c>
      <c r="U42" s="4">
        <v>195900</v>
      </c>
      <c r="V42" t="s">
        <v>32</v>
      </c>
      <c r="W42" s="8" t="s">
        <v>33</v>
      </c>
      <c r="Y42" t="s">
        <v>34</v>
      </c>
      <c r="Z42">
        <v>301</v>
      </c>
      <c r="AA42">
        <v>0</v>
      </c>
    </row>
    <row r="43" spans="1:27" x14ac:dyDescent="0.25">
      <c r="D43" s="4">
        <f>SUM(D16:D42)</f>
        <v>28384500</v>
      </c>
      <c r="G43" s="4">
        <f t="shared" ref="G43:H43" si="8">SUM(G16:G42)</f>
        <v>28384500</v>
      </c>
      <c r="H43" s="4">
        <f t="shared" si="8"/>
        <v>9857800</v>
      </c>
      <c r="J43" s="4">
        <f t="shared" ref="J43:M43" si="9">SUM(J16:J42)</f>
        <v>23702785</v>
      </c>
      <c r="K43" s="4">
        <f t="shared" si="9"/>
        <v>4479438</v>
      </c>
      <c r="L43" s="4">
        <f t="shared" si="9"/>
        <v>23905062</v>
      </c>
      <c r="M43" s="4">
        <f t="shared" si="9"/>
        <v>21824207.612959996</v>
      </c>
      <c r="N43" s="10">
        <f t="shared" si="6"/>
        <v>1.0953461598213683</v>
      </c>
      <c r="O43" s="12" t="s">
        <v>135</v>
      </c>
      <c r="Q43" s="16"/>
    </row>
    <row r="44" spans="1:27" x14ac:dyDescent="0.25">
      <c r="N44" s="10">
        <f>AVERAGE(N16:N32)</f>
        <v>1.2301071375296351</v>
      </c>
      <c r="O44" s="12" t="s">
        <v>136</v>
      </c>
      <c r="Q44" s="16"/>
    </row>
    <row r="45" spans="1:27" x14ac:dyDescent="0.25">
      <c r="N45" s="10">
        <f>MEDIAN(N16:N42)</f>
        <v>0.9657023388492606</v>
      </c>
      <c r="O45" s="12" t="s">
        <v>137</v>
      </c>
      <c r="Q45" s="16"/>
    </row>
    <row r="46" spans="1:27" x14ac:dyDescent="0.25">
      <c r="N46" s="10">
        <f>STDEV(N16:N42)</f>
        <v>0.30321099712454408</v>
      </c>
      <c r="O46" s="12" t="s">
        <v>138</v>
      </c>
      <c r="Q46" s="16"/>
    </row>
    <row r="47" spans="1:27" ht="15.75" thickBot="1" x14ac:dyDescent="0.3">
      <c r="Q47" s="16"/>
    </row>
    <row r="48" spans="1:27" ht="15.75" thickBot="1" x14ac:dyDescent="0.3">
      <c r="N48" s="20">
        <v>0.97</v>
      </c>
      <c r="O48" s="21" t="s">
        <v>139</v>
      </c>
      <c r="Q48" s="16"/>
    </row>
    <row r="49" spans="1:27" x14ac:dyDescent="0.25">
      <c r="Q49" s="16"/>
    </row>
    <row r="50" spans="1:27" x14ac:dyDescent="0.25">
      <c r="Q50" s="16"/>
    </row>
    <row r="51" spans="1:27" x14ac:dyDescent="0.25">
      <c r="A51" t="s">
        <v>111</v>
      </c>
      <c r="B51" t="s">
        <v>112</v>
      </c>
      <c r="C51" s="8">
        <v>44076</v>
      </c>
      <c r="D51" s="4">
        <v>240000</v>
      </c>
      <c r="E51" t="s">
        <v>29</v>
      </c>
      <c r="F51" t="s">
        <v>113</v>
      </c>
      <c r="G51" s="4">
        <v>240000</v>
      </c>
      <c r="H51" s="4">
        <v>215000</v>
      </c>
      <c r="I51" s="6">
        <f>H51/G51*100</f>
        <v>89.583333333333343</v>
      </c>
      <c r="J51" s="4">
        <v>425273</v>
      </c>
      <c r="K51" s="4">
        <v>243553</v>
      </c>
      <c r="L51" s="4">
        <f>G51-K51</f>
        <v>-3553</v>
      </c>
      <c r="M51" s="4">
        <v>181720</v>
      </c>
      <c r="N51" s="10">
        <f>L51/M51</f>
        <v>-1.9552058111380145E-2</v>
      </c>
      <c r="O51" s="12">
        <v>10996</v>
      </c>
      <c r="P51" s="14">
        <f>L51/O51</f>
        <v>-0.32311749727173517</v>
      </c>
      <c r="Q51" s="16" t="s">
        <v>114</v>
      </c>
      <c r="R51" s="19" t="e">
        <f>ABS(#REF!-N51)*100</f>
        <v>#REF!</v>
      </c>
      <c r="S51" t="s">
        <v>115</v>
      </c>
      <c r="U51" s="4">
        <v>114998</v>
      </c>
      <c r="V51" t="s">
        <v>32</v>
      </c>
      <c r="W51" s="8" t="s">
        <v>33</v>
      </c>
      <c r="X51" t="s">
        <v>116</v>
      </c>
      <c r="Y51" t="s">
        <v>117</v>
      </c>
      <c r="Z51">
        <v>301</v>
      </c>
      <c r="AA51">
        <v>0</v>
      </c>
    </row>
    <row r="52" spans="1:27" x14ac:dyDescent="0.25">
      <c r="A52" t="s">
        <v>116</v>
      </c>
      <c r="B52" t="s">
        <v>118</v>
      </c>
      <c r="C52" s="8">
        <v>44076</v>
      </c>
      <c r="D52" s="4">
        <v>240000</v>
      </c>
      <c r="E52" t="s">
        <v>29</v>
      </c>
      <c r="F52" t="s">
        <v>113</v>
      </c>
      <c r="G52" s="4">
        <v>240000</v>
      </c>
      <c r="H52" s="4">
        <v>215000</v>
      </c>
      <c r="I52" s="6">
        <f>H52/G52*100</f>
        <v>89.583333333333343</v>
      </c>
      <c r="J52" s="4">
        <v>425273</v>
      </c>
      <c r="K52" s="4">
        <v>243553</v>
      </c>
      <c r="L52" s="4">
        <f>G52-K52</f>
        <v>-3553</v>
      </c>
      <c r="M52" s="4">
        <v>181720</v>
      </c>
      <c r="N52" s="10">
        <f>L52/M52</f>
        <v>-1.9552058111380145E-2</v>
      </c>
      <c r="O52" s="12">
        <v>10996</v>
      </c>
      <c r="P52" s="14">
        <f>L52/O52</f>
        <v>-0.32311749727173517</v>
      </c>
      <c r="Q52" s="16" t="s">
        <v>114</v>
      </c>
      <c r="R52" s="19" t="e">
        <f>ABS(#REF!-N52)*100</f>
        <v>#REF!</v>
      </c>
      <c r="S52" t="s">
        <v>115</v>
      </c>
      <c r="U52" s="4">
        <v>114998</v>
      </c>
      <c r="V52" t="s">
        <v>32</v>
      </c>
      <c r="W52" s="8" t="s">
        <v>33</v>
      </c>
      <c r="X52" t="s">
        <v>111</v>
      </c>
      <c r="Y52" t="s">
        <v>117</v>
      </c>
      <c r="Z52">
        <v>301</v>
      </c>
      <c r="AA52">
        <v>0</v>
      </c>
    </row>
    <row r="53" spans="1:27" x14ac:dyDescent="0.25">
      <c r="A53" t="s">
        <v>124</v>
      </c>
      <c r="B53" t="s">
        <v>125</v>
      </c>
      <c r="C53" s="8">
        <v>44064</v>
      </c>
      <c r="D53" s="4">
        <v>435000</v>
      </c>
      <c r="E53" t="s">
        <v>38</v>
      </c>
      <c r="F53" t="s">
        <v>113</v>
      </c>
      <c r="G53" s="4">
        <v>435000</v>
      </c>
      <c r="H53" s="4">
        <v>123250</v>
      </c>
      <c r="I53" s="6">
        <f>H53/G53*100</f>
        <v>28.333333333333332</v>
      </c>
      <c r="J53" s="4">
        <v>257851</v>
      </c>
      <c r="K53" s="4">
        <v>65196</v>
      </c>
      <c r="L53" s="4">
        <f>G53-K53</f>
        <v>369804</v>
      </c>
      <c r="M53" s="4">
        <v>254498.01848999999</v>
      </c>
      <c r="N53" s="10">
        <f>L53/M53</f>
        <v>1.4530722171989356</v>
      </c>
      <c r="O53" s="12">
        <v>11568</v>
      </c>
      <c r="P53" s="14">
        <f>L53/O53</f>
        <v>31.967842323651453</v>
      </c>
      <c r="Q53" s="16" t="s">
        <v>126</v>
      </c>
      <c r="R53" s="19" t="e">
        <f>ABS(#REF!-N53)*100</f>
        <v>#REF!</v>
      </c>
      <c r="U53" s="4">
        <v>43750</v>
      </c>
      <c r="V53" t="s">
        <v>32</v>
      </c>
      <c r="W53" s="8" t="s">
        <v>33</v>
      </c>
      <c r="Y53" t="s">
        <v>127</v>
      </c>
      <c r="Z53">
        <v>301</v>
      </c>
      <c r="AA53">
        <v>0</v>
      </c>
    </row>
    <row r="55" spans="1:27" x14ac:dyDescent="0.25">
      <c r="A55" t="s">
        <v>48</v>
      </c>
      <c r="B55" t="s">
        <v>49</v>
      </c>
      <c r="C55" s="8">
        <v>43221</v>
      </c>
      <c r="D55" s="4">
        <v>250000</v>
      </c>
      <c r="E55" t="s">
        <v>29</v>
      </c>
      <c r="F55" t="s">
        <v>50</v>
      </c>
      <c r="G55" s="4">
        <v>250000</v>
      </c>
      <c r="H55" s="4">
        <v>77500</v>
      </c>
      <c r="I55" s="6">
        <f>H55/G55*100</f>
        <v>31</v>
      </c>
      <c r="J55" s="4">
        <v>187042</v>
      </c>
      <c r="K55" s="4">
        <v>106390</v>
      </c>
      <c r="L55" s="4">
        <f>G55-K55</f>
        <v>143610</v>
      </c>
      <c r="M55" s="4">
        <v>89613.333329999994</v>
      </c>
      <c r="N55" s="10">
        <f>L55/M55</f>
        <v>1.6025517036751433</v>
      </c>
      <c r="O55" s="12">
        <v>3168</v>
      </c>
      <c r="P55" s="14">
        <f>L55/O55</f>
        <v>45.331439393939391</v>
      </c>
      <c r="Q55" s="16" t="s">
        <v>31</v>
      </c>
      <c r="R55" s="19">
        <f>ABS(N71-N55)*100</f>
        <v>160.25517036751432</v>
      </c>
      <c r="U55" s="4">
        <v>93682</v>
      </c>
      <c r="V55" t="s">
        <v>32</v>
      </c>
      <c r="W55" s="8" t="s">
        <v>33</v>
      </c>
      <c r="Y55" t="s">
        <v>34</v>
      </c>
      <c r="Z55">
        <v>301</v>
      </c>
      <c r="AA55">
        <v>0</v>
      </c>
    </row>
    <row r="56" spans="1:27" x14ac:dyDescent="0.25">
      <c r="A56" t="s">
        <v>68</v>
      </c>
      <c r="B56" t="s">
        <v>69</v>
      </c>
      <c r="C56" s="8">
        <v>43335</v>
      </c>
      <c r="D56" s="4">
        <v>300000</v>
      </c>
      <c r="E56" t="s">
        <v>29</v>
      </c>
      <c r="F56" t="s">
        <v>50</v>
      </c>
      <c r="G56" s="4">
        <v>300000</v>
      </c>
      <c r="H56" s="4">
        <v>73400</v>
      </c>
      <c r="I56" s="6">
        <f>H56/G56*100</f>
        <v>24.466666666666669</v>
      </c>
      <c r="J56" s="4">
        <v>198564</v>
      </c>
      <c r="K56" s="4">
        <v>32877</v>
      </c>
      <c r="L56" s="4">
        <f>G56-K56</f>
        <v>267123</v>
      </c>
      <c r="M56" s="4">
        <v>184096.66667000001</v>
      </c>
      <c r="N56" s="10">
        <f>L56/M56</f>
        <v>1.4509931376369118</v>
      </c>
      <c r="O56" s="12">
        <v>7728</v>
      </c>
      <c r="P56" s="14">
        <f>L56/O56</f>
        <v>34.565605590062113</v>
      </c>
      <c r="Q56" s="16" t="s">
        <v>65</v>
      </c>
      <c r="R56" s="19" t="e">
        <f>ABS(#REF!-N56)*100</f>
        <v>#REF!</v>
      </c>
      <c r="U56" s="4">
        <v>32877</v>
      </c>
      <c r="V56" t="s">
        <v>32</v>
      </c>
      <c r="W56" s="8" t="s">
        <v>33</v>
      </c>
      <c r="Y56" t="s">
        <v>34</v>
      </c>
      <c r="Z56">
        <v>301</v>
      </c>
      <c r="AA56">
        <v>0</v>
      </c>
    </row>
    <row r="57" spans="1:27" x14ac:dyDescent="0.25">
      <c r="A57" t="s">
        <v>71</v>
      </c>
      <c r="B57" t="s">
        <v>72</v>
      </c>
      <c r="C57" s="8">
        <v>43115</v>
      </c>
      <c r="D57" s="4">
        <v>49900</v>
      </c>
      <c r="E57" t="s">
        <v>45</v>
      </c>
      <c r="F57" t="s">
        <v>50</v>
      </c>
      <c r="G57" s="4">
        <v>49900</v>
      </c>
      <c r="H57" s="4">
        <v>14400</v>
      </c>
      <c r="I57" s="6">
        <f>H57/G57*100</f>
        <v>28.857715430861724</v>
      </c>
      <c r="J57" s="4">
        <v>30341</v>
      </c>
      <c r="K57" s="4">
        <v>27171</v>
      </c>
      <c r="L57" s="4">
        <f>G57-K57</f>
        <v>22729</v>
      </c>
      <c r="M57" s="4">
        <v>3522.2222200000001</v>
      </c>
      <c r="N57" s="10">
        <f>L57/M57</f>
        <v>6.4530283952385039</v>
      </c>
      <c r="O57" s="12">
        <v>0</v>
      </c>
      <c r="P57" s="14" t="e">
        <f>L57/O57</f>
        <v>#DIV/0!</v>
      </c>
      <c r="Q57" s="16" t="s">
        <v>65</v>
      </c>
      <c r="R57" s="19" t="e">
        <f>ABS(#REF!-N57)*100</f>
        <v>#REF!</v>
      </c>
      <c r="U57" s="4">
        <v>24545</v>
      </c>
      <c r="V57" t="s">
        <v>32</v>
      </c>
      <c r="W57" s="8" t="s">
        <v>33</v>
      </c>
      <c r="Y57" t="s">
        <v>34</v>
      </c>
      <c r="Z57">
        <v>301</v>
      </c>
      <c r="AA57">
        <v>0</v>
      </c>
    </row>
    <row r="58" spans="1:27" x14ac:dyDescent="0.25">
      <c r="A58" t="s">
        <v>79</v>
      </c>
      <c r="B58" t="s">
        <v>80</v>
      </c>
      <c r="C58" s="8">
        <v>43336</v>
      </c>
      <c r="D58" s="4">
        <v>3500000</v>
      </c>
      <c r="E58" t="s">
        <v>55</v>
      </c>
      <c r="F58" t="s">
        <v>50</v>
      </c>
      <c r="G58" s="4">
        <v>3500000</v>
      </c>
      <c r="H58" s="4">
        <v>846000</v>
      </c>
      <c r="I58" s="6">
        <f>H58/G58*100</f>
        <v>24.171428571428571</v>
      </c>
      <c r="J58" s="4">
        <v>2952716</v>
      </c>
      <c r="K58" s="4">
        <v>406870</v>
      </c>
      <c r="L58" s="4">
        <f>G58-K58</f>
        <v>3093130</v>
      </c>
      <c r="M58" s="4">
        <v>2828717.7777800001</v>
      </c>
      <c r="N58" s="10">
        <f>L58/M58</f>
        <v>1.0934742321404409</v>
      </c>
      <c r="O58" s="12">
        <v>464278</v>
      </c>
      <c r="P58" s="14">
        <f>L58/O58</f>
        <v>6.6622368494738069</v>
      </c>
      <c r="Q58" s="16" t="s">
        <v>65</v>
      </c>
      <c r="R58" s="19" t="e">
        <f>ABS(#REF!-N58)*100</f>
        <v>#REF!</v>
      </c>
      <c r="U58" s="4">
        <v>406870</v>
      </c>
      <c r="V58" t="s">
        <v>32</v>
      </c>
      <c r="W58" s="8" t="s">
        <v>33</v>
      </c>
      <c r="X58" t="s">
        <v>81</v>
      </c>
      <c r="Y58" t="s">
        <v>34</v>
      </c>
      <c r="Z58">
        <v>301</v>
      </c>
      <c r="AA58">
        <v>0</v>
      </c>
    </row>
    <row r="60" spans="1:27" x14ac:dyDescent="0.25">
      <c r="A60" t="s">
        <v>27</v>
      </c>
      <c r="B60" t="s">
        <v>28</v>
      </c>
      <c r="C60" s="8">
        <v>44176</v>
      </c>
      <c r="D60" s="4">
        <v>199000</v>
      </c>
      <c r="E60" t="s">
        <v>29</v>
      </c>
      <c r="F60" t="s">
        <v>30</v>
      </c>
      <c r="G60" s="4">
        <v>199000</v>
      </c>
      <c r="H60" s="4">
        <v>84900</v>
      </c>
      <c r="I60" s="6">
        <f>H60/G60*100</f>
        <v>42.663316582914575</v>
      </c>
      <c r="J60" s="4">
        <v>173729</v>
      </c>
      <c r="K60" s="4">
        <v>22568</v>
      </c>
      <c r="L60" s="4">
        <f>G60-K60</f>
        <v>176432</v>
      </c>
      <c r="M60" s="4">
        <v>167956.66667000001</v>
      </c>
      <c r="N60" s="10">
        <f>L60/M60</f>
        <v>1.0504614285222287</v>
      </c>
      <c r="O60" s="12">
        <v>8167</v>
      </c>
      <c r="P60" s="14">
        <f>L60/O60</f>
        <v>21.603036610750582</v>
      </c>
      <c r="Q60" s="16" t="s">
        <v>31</v>
      </c>
      <c r="R60" s="19">
        <f>ABS(N90-N60)*100</f>
        <v>105.04614285222287</v>
      </c>
      <c r="U60" s="4">
        <v>22568</v>
      </c>
      <c r="V60" t="s">
        <v>32</v>
      </c>
      <c r="W60" s="8" t="s">
        <v>33</v>
      </c>
      <c r="Y60" t="s">
        <v>34</v>
      </c>
      <c r="Z60">
        <v>301</v>
      </c>
      <c r="AA60">
        <v>0</v>
      </c>
    </row>
    <row r="61" spans="1:27" x14ac:dyDescent="0.25">
      <c r="A61" t="s">
        <v>41</v>
      </c>
      <c r="B61" t="s">
        <v>42</v>
      </c>
      <c r="C61" s="8">
        <v>44054</v>
      </c>
      <c r="D61" s="4">
        <v>151200</v>
      </c>
      <c r="E61" t="s">
        <v>29</v>
      </c>
      <c r="F61" t="s">
        <v>30</v>
      </c>
      <c r="G61" s="4">
        <v>151200</v>
      </c>
      <c r="H61" s="4">
        <v>66600</v>
      </c>
      <c r="I61" s="6">
        <f>H61/G61*100</f>
        <v>44.047619047619044</v>
      </c>
      <c r="J61" s="4">
        <v>136456</v>
      </c>
      <c r="K61" s="4">
        <v>25315</v>
      </c>
      <c r="L61" s="4">
        <f>G61-K61</f>
        <v>125885</v>
      </c>
      <c r="M61" s="4">
        <v>123490</v>
      </c>
      <c r="N61" s="10">
        <f>L61/M61</f>
        <v>1.0193942829378897</v>
      </c>
      <c r="O61" s="12">
        <v>6224</v>
      </c>
      <c r="P61" s="14">
        <f>L61/O61</f>
        <v>20.225739074550127</v>
      </c>
      <c r="Q61" s="16" t="s">
        <v>31</v>
      </c>
      <c r="R61" s="19">
        <f>ABS(N85-N61)*100</f>
        <v>101.93942829378896</v>
      </c>
      <c r="U61" s="4">
        <v>25315</v>
      </c>
      <c r="V61" t="s">
        <v>32</v>
      </c>
      <c r="W61" s="8" t="s">
        <v>33</v>
      </c>
      <c r="Y61" t="s">
        <v>34</v>
      </c>
      <c r="Z61">
        <v>301</v>
      </c>
      <c r="AA61">
        <v>0</v>
      </c>
    </row>
    <row r="62" spans="1:27" x14ac:dyDescent="0.25">
      <c r="A62" t="s">
        <v>73</v>
      </c>
      <c r="B62" t="s">
        <v>74</v>
      </c>
      <c r="C62" s="8">
        <v>43418</v>
      </c>
      <c r="D62" s="4">
        <v>440000</v>
      </c>
      <c r="E62" t="s">
        <v>29</v>
      </c>
      <c r="F62" t="s">
        <v>30</v>
      </c>
      <c r="G62" s="4">
        <v>440000</v>
      </c>
      <c r="H62" s="4">
        <v>180100</v>
      </c>
      <c r="I62" s="6">
        <f>H62/G62*100</f>
        <v>40.93181818181818</v>
      </c>
      <c r="J62" s="4">
        <v>358697</v>
      </c>
      <c r="K62" s="4">
        <v>61085</v>
      </c>
      <c r="L62" s="4">
        <f>G62-K62</f>
        <v>378915</v>
      </c>
      <c r="M62" s="4">
        <v>330680</v>
      </c>
      <c r="N62" s="10">
        <f>L62/M62</f>
        <v>1.1458660941091086</v>
      </c>
      <c r="O62" s="12">
        <v>6443.2</v>
      </c>
      <c r="P62" s="14">
        <f>L62/O62</f>
        <v>58.808511298733549</v>
      </c>
      <c r="Q62" s="16" t="s">
        <v>65</v>
      </c>
      <c r="R62" s="19" t="e">
        <f>ABS(#REF!-N62)*100</f>
        <v>#REF!</v>
      </c>
      <c r="U62" s="4">
        <v>56750</v>
      </c>
      <c r="V62" t="s">
        <v>32</v>
      </c>
      <c r="W62" s="8" t="s">
        <v>33</v>
      </c>
      <c r="Y62" t="s">
        <v>34</v>
      </c>
      <c r="Z62">
        <v>301</v>
      </c>
      <c r="AA62">
        <v>0</v>
      </c>
    </row>
    <row r="63" spans="1:27" x14ac:dyDescent="0.25">
      <c r="A63" t="s">
        <v>82</v>
      </c>
      <c r="B63" t="s">
        <v>83</v>
      </c>
      <c r="C63" s="8">
        <v>43644</v>
      </c>
      <c r="D63" s="4">
        <v>3600000</v>
      </c>
      <c r="E63" t="s">
        <v>29</v>
      </c>
      <c r="F63" t="s">
        <v>84</v>
      </c>
      <c r="G63" s="4">
        <v>3600000</v>
      </c>
      <c r="H63" s="4">
        <v>621200</v>
      </c>
      <c r="I63" s="6">
        <f>H63/G63*100</f>
        <v>17.255555555555553</v>
      </c>
      <c r="J63" s="4">
        <v>1299247</v>
      </c>
      <c r="K63" s="4">
        <v>178272</v>
      </c>
      <c r="L63" s="4">
        <f>G63-K63</f>
        <v>3421728</v>
      </c>
      <c r="M63" s="4">
        <v>1245527.7777799999</v>
      </c>
      <c r="N63" s="10">
        <f>L63/M63</f>
        <v>2.7472113115765344</v>
      </c>
      <c r="O63" s="12">
        <v>144851</v>
      </c>
      <c r="P63" s="14">
        <f>L63/O63</f>
        <v>23.622398188483338</v>
      </c>
      <c r="Q63" s="16" t="s">
        <v>65</v>
      </c>
      <c r="R63" s="19" t="e">
        <f>ABS(#REF!-N63)*100</f>
        <v>#REF!</v>
      </c>
      <c r="U63" s="4">
        <v>171909</v>
      </c>
      <c r="V63" t="s">
        <v>32</v>
      </c>
      <c r="W63" s="8" t="s">
        <v>33</v>
      </c>
      <c r="Y63" t="s">
        <v>34</v>
      </c>
      <c r="Z63">
        <v>301</v>
      </c>
      <c r="AA63">
        <v>0</v>
      </c>
    </row>
    <row r="65" spans="1:27" x14ac:dyDescent="0.25">
      <c r="A65" t="s">
        <v>62</v>
      </c>
      <c r="B65" t="s">
        <v>63</v>
      </c>
      <c r="C65" s="8">
        <v>43552</v>
      </c>
      <c r="D65" s="4">
        <v>200000</v>
      </c>
      <c r="E65" t="s">
        <v>38</v>
      </c>
      <c r="F65" t="s">
        <v>64</v>
      </c>
      <c r="G65" s="4">
        <v>200000</v>
      </c>
      <c r="H65" s="4">
        <v>131700</v>
      </c>
      <c r="I65" s="6">
        <f>H65/G65*100</f>
        <v>65.849999999999994</v>
      </c>
      <c r="J65" s="4">
        <v>367025</v>
      </c>
      <c r="K65" s="4">
        <v>49558</v>
      </c>
      <c r="L65" s="4">
        <f>G65-K65</f>
        <v>150442</v>
      </c>
      <c r="M65" s="4">
        <v>352741.11111</v>
      </c>
      <c r="N65" s="10">
        <f>L65/M65</f>
        <v>0.42649409230070051</v>
      </c>
      <c r="O65" s="12">
        <v>30391</v>
      </c>
      <c r="P65" s="14">
        <f>L65/O65</f>
        <v>4.9502155243328616</v>
      </c>
      <c r="Q65" s="16" t="s">
        <v>65</v>
      </c>
      <c r="R65" s="19">
        <f>ABS(N79-N65)*100</f>
        <v>42.649409230070049</v>
      </c>
      <c r="U65" s="4">
        <v>48912</v>
      </c>
      <c r="V65" t="s">
        <v>32</v>
      </c>
      <c r="W65" s="8" t="s">
        <v>33</v>
      </c>
      <c r="Y65" t="s">
        <v>34</v>
      </c>
      <c r="Z65">
        <v>301</v>
      </c>
      <c r="AA65">
        <v>0</v>
      </c>
    </row>
    <row r="66" spans="1:27" x14ac:dyDescent="0.25">
      <c r="A66" t="s">
        <v>104</v>
      </c>
      <c r="B66" t="s">
        <v>105</v>
      </c>
      <c r="C66" s="8">
        <v>43411</v>
      </c>
      <c r="D66" s="4">
        <v>650000</v>
      </c>
      <c r="E66" t="s">
        <v>29</v>
      </c>
      <c r="F66" t="s">
        <v>106</v>
      </c>
      <c r="G66" s="4">
        <v>650000</v>
      </c>
      <c r="H66" s="4">
        <v>131800</v>
      </c>
      <c r="I66" s="6">
        <f>H66/G66*100</f>
        <v>20.276923076923076</v>
      </c>
      <c r="J66" s="4">
        <v>232123</v>
      </c>
      <c r="K66" s="4">
        <v>93883</v>
      </c>
      <c r="L66" s="4">
        <f>G66-K66</f>
        <v>556117</v>
      </c>
      <c r="M66" s="4">
        <v>174987.34177</v>
      </c>
      <c r="N66" s="10">
        <f>L66/M66</f>
        <v>3.1780413050159337</v>
      </c>
      <c r="O66" s="12">
        <v>22078</v>
      </c>
      <c r="P66" s="14">
        <f>L66/O66</f>
        <v>25.188739922094392</v>
      </c>
      <c r="Q66" s="16" t="s">
        <v>107</v>
      </c>
      <c r="R66" s="19">
        <f>ABS(N54-N66)*100</f>
        <v>317.80413050159336</v>
      </c>
      <c r="U66" s="4">
        <v>76165</v>
      </c>
      <c r="V66" t="s">
        <v>32</v>
      </c>
      <c r="W66" s="8" t="s">
        <v>33</v>
      </c>
      <c r="Y66" t="s">
        <v>108</v>
      </c>
      <c r="Z66">
        <v>301</v>
      </c>
      <c r="AA66">
        <v>0</v>
      </c>
    </row>
    <row r="67" spans="1:27" x14ac:dyDescent="0.25">
      <c r="A67" t="s">
        <v>109</v>
      </c>
      <c r="B67" t="s">
        <v>110</v>
      </c>
      <c r="C67" s="8">
        <v>43817</v>
      </c>
      <c r="D67" s="4">
        <v>600000</v>
      </c>
      <c r="E67" t="s">
        <v>29</v>
      </c>
      <c r="F67" t="s">
        <v>106</v>
      </c>
      <c r="G67" s="4">
        <v>600000</v>
      </c>
      <c r="H67" s="4">
        <v>102700</v>
      </c>
      <c r="I67" s="6">
        <f>H67/G67*100</f>
        <v>17.116666666666667</v>
      </c>
      <c r="J67" s="4">
        <v>274641</v>
      </c>
      <c r="K67" s="4">
        <v>61280</v>
      </c>
      <c r="L67" s="4">
        <f>G67-K67</f>
        <v>538720</v>
      </c>
      <c r="M67" s="4">
        <v>270077.21519000002</v>
      </c>
      <c r="N67" s="10">
        <f>L67/M67</f>
        <v>1.9946888137935259</v>
      </c>
      <c r="O67" s="12">
        <v>8608</v>
      </c>
      <c r="P67" s="14">
        <f>L67/O67</f>
        <v>62.583643122676577</v>
      </c>
      <c r="Q67" s="16" t="s">
        <v>107</v>
      </c>
      <c r="R67" s="19">
        <f>ABS(N54-N67)*100</f>
        <v>199.46888137935258</v>
      </c>
      <c r="U67" s="4">
        <v>33483</v>
      </c>
      <c r="V67" t="s">
        <v>32</v>
      </c>
      <c r="W67" s="8" t="s">
        <v>33</v>
      </c>
      <c r="Y67" t="s">
        <v>108</v>
      </c>
      <c r="Z67">
        <v>301</v>
      </c>
      <c r="AA67">
        <v>0</v>
      </c>
    </row>
  </sheetData>
  <sortState xmlns:xlrd2="http://schemas.microsoft.com/office/spreadsheetml/2017/richdata2" ref="A2:Z9">
    <sortCondition descending="1" ref="N2:N9"/>
  </sortState>
  <conditionalFormatting sqref="A51:AA53 A55:AA58 A60:AA63 A65:AA67 A3:AA15">
    <cfRule type="expression" dxfId="3" priority="3" stopIfTrue="1">
      <formula>MOD(ROW(),4)&gt;1</formula>
    </cfRule>
    <cfRule type="expression" dxfId="2" priority="4" stopIfTrue="1">
      <formula>MOD(ROW(),4)&lt;2</formula>
    </cfRule>
  </conditionalFormatting>
  <conditionalFormatting sqref="A16:AA5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E.C.F. Analysis</vt:lpstr>
      <vt:lpstr>Sheet1</vt:lpstr>
      <vt:lpstr>'E.C.F. Analysis'!Print_Area</vt:lpstr>
    </vt:vector>
  </TitlesOfParts>
  <Company>Ingham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Fowler, William</dc:creator>
  <cp:lastModifiedBy>Steve Vaughn</cp:lastModifiedBy>
  <cp:lastPrinted>2022-01-26T19:31:09Z</cp:lastPrinted>
  <dcterms:created xsi:type="dcterms:W3CDTF">2021-11-12T21:41:25Z</dcterms:created>
  <dcterms:modified xsi:type="dcterms:W3CDTF">2022-02-09T17:28:00Z</dcterms:modified>
</cp:coreProperties>
</file>